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95" windowWidth="11265" windowHeight="5295" activeTab="0"/>
  </bookViews>
  <sheets>
    <sheet name="Calc" sheetId="1" r:id="rId1"/>
    <sheet name="Sigma" sheetId="2" r:id="rId2"/>
  </sheets>
  <definedNames>
    <definedName name="_xlnm.Print_Area" localSheetId="0">'Calc'!$A$6:$J$108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H2" authorId="0">
      <text>
        <r>
          <rPr>
            <b/>
            <sz val="8"/>
            <rFont val="Tahoma"/>
            <family val="0"/>
          </rPr>
          <t>If you know how many Defects there are but not the Number of Good Units, enter the number of defects here and the Number of Good units will be calculated.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0"/>
          </rPr>
          <t>Calculated by subtracting the defective units from the total units.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>Calculated by subtracting the good units from the total units.</t>
        </r>
      </text>
    </comment>
    <comment ref="H15" authorId="0">
      <text>
        <r>
          <rPr>
            <b/>
            <sz val="8"/>
            <rFont val="Tahoma"/>
            <family val="0"/>
          </rPr>
          <t>Calculated by multiplying Good units by the revenue per unit.</t>
        </r>
      </text>
    </comment>
    <comment ref="H16" authorId="0">
      <text>
        <r>
          <rPr>
            <b/>
            <sz val="8"/>
            <rFont val="Tahoma"/>
            <family val="0"/>
          </rPr>
          <t>Calculated by multiplying Defective units by the revenue per unit.</t>
        </r>
      </text>
    </comment>
    <comment ref="H17" authorId="0">
      <text>
        <r>
          <rPr>
            <b/>
            <sz val="8"/>
            <rFont val="Tahoma"/>
            <family val="0"/>
          </rPr>
          <t>Calculated by multiplying Total units by the revenue per unit.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<sst xmlns="http://schemas.openxmlformats.org/spreadsheetml/2006/main" count="44" uniqueCount="39">
  <si>
    <t>Yield</t>
  </si>
  <si>
    <t>Long - Term Sigma</t>
  </si>
  <si>
    <t>Short - Term Sigma</t>
  </si>
  <si>
    <t>Defects per Million</t>
  </si>
  <si>
    <t>Defect per 100</t>
  </si>
  <si>
    <t>DPU</t>
  </si>
  <si>
    <t>DPM</t>
  </si>
  <si>
    <t>DPU x 1,000,000</t>
  </si>
  <si>
    <t>Refer to Sigma Chart</t>
  </si>
  <si>
    <t xml:space="preserve">Current Sigma Level </t>
  </si>
  <si>
    <t>Sigma Level Opportunity 1</t>
  </si>
  <si>
    <t>Sigma Level Opportunity 2</t>
  </si>
  <si>
    <t>Good Units Label:</t>
  </si>
  <si>
    <t>Total Units Label:</t>
  </si>
  <si>
    <t>Conversion</t>
  </si>
  <si>
    <t>Sigma Level Opportunity 3</t>
  </si>
  <si>
    <t>Over 6</t>
  </si>
  <si>
    <t>Sigma Level</t>
  </si>
  <si>
    <t>Sigma Level Opportunity 4</t>
  </si>
  <si>
    <t>Sigma Level Opportunity 5</t>
  </si>
  <si>
    <t>Sigma Level Opportunity 6</t>
  </si>
  <si>
    <t>Sigma Level Opportunity 7</t>
  </si>
  <si>
    <t>Sigma Level Opportunity 8</t>
  </si>
  <si>
    <t>Sigma Level Opportunity 9</t>
  </si>
  <si>
    <t>Current Numbers</t>
  </si>
  <si>
    <t>Calculator provided by: Shawn Taylor</t>
  </si>
  <si>
    <t>Defects</t>
  </si>
  <si>
    <t xml:space="preserve">Sigma </t>
  </si>
  <si>
    <t>Level</t>
  </si>
  <si>
    <t>Good</t>
  </si>
  <si>
    <t>Total</t>
  </si>
  <si>
    <t>Revenue per unit:</t>
  </si>
  <si>
    <t>Enter Defects here to cal Good Units:</t>
  </si>
  <si>
    <t>DPU Defects (%)</t>
  </si>
  <si>
    <t>Good Yield  (%)</t>
  </si>
  <si>
    <t>Good Yield Label:</t>
  </si>
  <si>
    <t>Defects Label:</t>
  </si>
  <si>
    <t>Sigma Level Calculator</t>
  </si>
  <si>
    <t>http://templatestaff.com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</si>
</sst>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&quot;$&quot;#,##0"/>
    <numFmt numFmtId="174" formatCode="&quot;$&quot;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"/>
    <numFmt numFmtId="179" formatCode="0.00000"/>
    <numFmt numFmtId="180" formatCode="#,##0.00000"/>
    <numFmt numFmtId="181" formatCode="#,##0.000"/>
    <numFmt numFmtId="182" formatCode="&quot;$&quot;#,##0.000"/>
    <numFmt numFmtId="183" formatCode="0.0"/>
    <numFmt numFmtId="184" formatCode="0.0%"/>
    <numFmt numFmtId="185" formatCode="0.0000%"/>
    <numFmt numFmtId="186" formatCode="0.000%"/>
    <numFmt numFmtId="187" formatCode="0.000"/>
  </numFmts>
  <fonts count="17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55"/>
      <name val="Arial"/>
      <family val="2"/>
    </font>
    <font>
      <b/>
      <sz val="7"/>
      <color indexed="13"/>
      <name val="Arial"/>
      <family val="2"/>
    </font>
    <font>
      <sz val="7"/>
      <name val="Arial"/>
      <family val="2"/>
    </font>
    <font>
      <sz val="8"/>
      <color indexed="13"/>
      <name val="Arial"/>
      <family val="2"/>
    </font>
    <font>
      <b/>
      <sz val="20"/>
      <color indexed="1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3" fontId="2" fillId="2" borderId="1" xfId="0" applyNumberFormat="1" applyFont="1" applyFill="1" applyBorder="1" applyAlignment="1" applyProtection="1">
      <alignment horizontal="center"/>
      <protection/>
    </xf>
    <xf numFmtId="172" fontId="2" fillId="2" borderId="1" xfId="0" applyNumberFormat="1" applyFont="1" applyFill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173" fontId="5" fillId="2" borderId="0" xfId="0" applyNumberFormat="1" applyFont="1" applyFill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/>
      <protection locked="0"/>
    </xf>
    <xf numFmtId="178" fontId="2" fillId="0" borderId="1" xfId="0" applyNumberFormat="1" applyFont="1" applyBorder="1" applyAlignment="1" applyProtection="1">
      <alignment horizontal="center"/>
      <protection/>
    </xf>
    <xf numFmtId="178" fontId="2" fillId="0" borderId="2" xfId="0" applyNumberFormat="1" applyFont="1" applyBorder="1" applyAlignment="1" applyProtection="1">
      <alignment horizontal="center"/>
      <protection/>
    </xf>
    <xf numFmtId="178" fontId="4" fillId="0" borderId="1" xfId="0" applyNumberFormat="1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10" fontId="2" fillId="2" borderId="0" xfId="0" applyNumberFormat="1" applyFont="1" applyFill="1" applyAlignment="1" applyProtection="1">
      <alignment horizontal="left"/>
      <protection/>
    </xf>
    <xf numFmtId="0" fontId="8" fillId="2" borderId="0" xfId="0" applyFont="1" applyFill="1" applyAlignment="1" applyProtection="1">
      <alignment/>
      <protection/>
    </xf>
    <xf numFmtId="0" fontId="9" fillId="3" borderId="3" xfId="0" applyFont="1" applyFill="1" applyBorder="1" applyAlignment="1" applyProtection="1">
      <alignment horizontal="right"/>
      <protection/>
    </xf>
    <xf numFmtId="0" fontId="9" fillId="3" borderId="5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/>
      <protection/>
    </xf>
    <xf numFmtId="3" fontId="9" fillId="0" borderId="1" xfId="0" applyNumberFormat="1" applyFont="1" applyBorder="1" applyAlignment="1" applyProtection="1">
      <alignment horizontal="center"/>
      <protection/>
    </xf>
    <xf numFmtId="178" fontId="9" fillId="0" borderId="1" xfId="0" applyNumberFormat="1" applyFont="1" applyBorder="1" applyAlignment="1" applyProtection="1">
      <alignment horizontal="center"/>
      <protection/>
    </xf>
    <xf numFmtId="10" fontId="9" fillId="0" borderId="1" xfId="0" applyNumberFormat="1" applyFont="1" applyBorder="1" applyAlignment="1" applyProtection="1">
      <alignment horizontal="center"/>
      <protection/>
    </xf>
    <xf numFmtId="4" fontId="2" fillId="2" borderId="1" xfId="0" applyNumberFormat="1" applyFont="1" applyFill="1" applyBorder="1" applyAlignment="1" applyProtection="1">
      <alignment horizontal="center"/>
      <protection/>
    </xf>
    <xf numFmtId="3" fontId="2" fillId="2" borderId="0" xfId="0" applyNumberFormat="1" applyFont="1" applyFill="1" applyBorder="1" applyAlignment="1" applyProtection="1">
      <alignment horizontal="center"/>
      <protection/>
    </xf>
    <xf numFmtId="4" fontId="2" fillId="2" borderId="0" xfId="0" applyNumberFormat="1" applyFont="1" applyFill="1" applyBorder="1" applyAlignment="1" applyProtection="1">
      <alignment horizontal="center"/>
      <protection/>
    </xf>
    <xf numFmtId="172" fontId="2" fillId="2" borderId="0" xfId="0" applyNumberFormat="1" applyFont="1" applyFill="1" applyBorder="1" applyAlignment="1" applyProtection="1">
      <alignment horizontal="center"/>
      <protection/>
    </xf>
    <xf numFmtId="9" fontId="2" fillId="0" borderId="2" xfId="0" applyNumberFormat="1" applyFont="1" applyBorder="1" applyAlignment="1" applyProtection="1">
      <alignment horizontal="center"/>
      <protection/>
    </xf>
    <xf numFmtId="10" fontId="2" fillId="0" borderId="2" xfId="0" applyNumberFormat="1" applyFont="1" applyBorder="1" applyAlignment="1" applyProtection="1">
      <alignment horizontal="center"/>
      <protection/>
    </xf>
    <xf numFmtId="185" fontId="2" fillId="0" borderId="2" xfId="0" applyNumberFormat="1" applyFont="1" applyBorder="1" applyAlignment="1" applyProtection="1">
      <alignment horizontal="center"/>
      <protection/>
    </xf>
    <xf numFmtId="186" fontId="2" fillId="0" borderId="2" xfId="0" applyNumberFormat="1" applyFont="1" applyBorder="1" applyAlignment="1" applyProtection="1">
      <alignment horizontal="center"/>
      <protection/>
    </xf>
    <xf numFmtId="178" fontId="9" fillId="0" borderId="1" xfId="0" applyNumberFormat="1" applyFont="1" applyFill="1" applyBorder="1" applyAlignment="1" applyProtection="1">
      <alignment horizontal="center"/>
      <protection/>
    </xf>
    <xf numFmtId="10" fontId="2" fillId="0" borderId="1" xfId="0" applyNumberFormat="1" applyFont="1" applyBorder="1" applyAlignment="1" applyProtection="1">
      <alignment horizontal="center"/>
      <protection/>
    </xf>
    <xf numFmtId="187" fontId="2" fillId="0" borderId="1" xfId="0" applyNumberFormat="1" applyFont="1" applyBorder="1" applyAlignment="1" applyProtection="1">
      <alignment horizontal="center"/>
      <protection/>
    </xf>
    <xf numFmtId="174" fontId="2" fillId="2" borderId="0" xfId="0" applyNumberFormat="1" applyFont="1" applyFill="1" applyAlignment="1" applyProtection="1">
      <alignment horizontal="center"/>
      <protection/>
    </xf>
    <xf numFmtId="3" fontId="12" fillId="2" borderId="1" xfId="0" applyNumberFormat="1" applyFont="1" applyFill="1" applyBorder="1" applyAlignment="1" applyProtection="1">
      <alignment horizontal="center"/>
      <protection/>
    </xf>
    <xf numFmtId="174" fontId="12" fillId="2" borderId="0" xfId="0" applyNumberFormat="1" applyFont="1" applyFill="1" applyAlignment="1" applyProtection="1">
      <alignment horizontal="center"/>
      <protection/>
    </xf>
    <xf numFmtId="0" fontId="2" fillId="2" borderId="0" xfId="0" applyNumberFormat="1" applyFont="1" applyFill="1" applyAlignment="1" applyProtection="1">
      <alignment horizontal="left"/>
      <protection/>
    </xf>
    <xf numFmtId="172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172" fontId="14" fillId="0" borderId="0" xfId="0" applyNumberFormat="1" applyFont="1" applyAlignment="1">
      <alignment/>
    </xf>
    <xf numFmtId="0" fontId="2" fillId="5" borderId="0" xfId="0" applyFont="1" applyFill="1" applyAlignment="1" applyProtection="1">
      <alignment/>
      <protection/>
    </xf>
    <xf numFmtId="174" fontId="16" fillId="5" borderId="0" xfId="0" applyNumberFormat="1" applyFont="1" applyFill="1" applyBorder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/>
    </xf>
    <xf numFmtId="0" fontId="2" fillId="5" borderId="0" xfId="0" applyFont="1" applyFill="1" applyAlignment="1" applyProtection="1">
      <alignment horizontal="right"/>
      <protection/>
    </xf>
    <xf numFmtId="0" fontId="2" fillId="5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right"/>
      <protection/>
    </xf>
    <xf numFmtId="0" fontId="3" fillId="6" borderId="0" xfId="0" applyFont="1" applyFill="1" applyAlignment="1" applyProtection="1">
      <alignment horizontal="center"/>
      <protection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/>
    </xf>
    <xf numFmtId="3" fontId="2" fillId="6" borderId="1" xfId="0" applyNumberFormat="1" applyFont="1" applyFill="1" applyBorder="1" applyAlignment="1" applyProtection="1">
      <alignment horizontal="center"/>
      <protection locked="0"/>
    </xf>
    <xf numFmtId="174" fontId="2" fillId="6" borderId="1" xfId="0" applyNumberFormat="1" applyFont="1" applyFill="1" applyBorder="1" applyAlignment="1" applyProtection="1">
      <alignment horizontal="center"/>
      <protection locked="0"/>
    </xf>
    <xf numFmtId="0" fontId="6" fillId="0" borderId="0" xfId="2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staff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421875" style="7" customWidth="1"/>
    <col min="2" max="2" width="10.421875" style="7" customWidth="1"/>
    <col min="3" max="3" width="13.140625" style="7" customWidth="1"/>
    <col min="4" max="4" width="10.57421875" style="7" customWidth="1"/>
    <col min="5" max="5" width="11.00390625" style="7" customWidth="1"/>
    <col min="6" max="6" width="1.57421875" style="7" customWidth="1"/>
    <col min="7" max="7" width="17.57421875" style="7" customWidth="1"/>
    <col min="8" max="8" width="16.140625" style="7" customWidth="1"/>
    <col min="9" max="9" width="18.28125" style="7" customWidth="1"/>
    <col min="10" max="16384" width="8.8515625" style="7" customWidth="1"/>
  </cols>
  <sheetData>
    <row r="1" ht="12.75">
      <c r="A1" s="63" t="s">
        <v>38</v>
      </c>
    </row>
    <row r="2" spans="1:10" ht="11.25">
      <c r="A2" s="5" t="s">
        <v>13</v>
      </c>
      <c r="B2" s="59" t="s">
        <v>30</v>
      </c>
      <c r="C2" s="5" t="str">
        <f>"Number of "&amp;$B$2&amp;":"</f>
        <v>Number of Total:</v>
      </c>
      <c r="D2" s="61">
        <v>100</v>
      </c>
      <c r="E2" s="6"/>
      <c r="F2" s="6"/>
      <c r="G2" s="5" t="s">
        <v>32</v>
      </c>
      <c r="H2" s="15">
        <v>4</v>
      </c>
      <c r="I2" s="6"/>
      <c r="J2" s="6"/>
    </row>
    <row r="3" spans="1:10" ht="11.25">
      <c r="A3" s="5" t="s">
        <v>12</v>
      </c>
      <c r="B3" s="59" t="s">
        <v>29</v>
      </c>
      <c r="C3" s="5" t="str">
        <f>"Number of "&amp;$B$3&amp;":"</f>
        <v>Number of Good:</v>
      </c>
      <c r="D3" s="61">
        <v>50</v>
      </c>
      <c r="E3" s="6"/>
      <c r="F3" s="6"/>
      <c r="G3" s="6"/>
      <c r="H3" s="43">
        <f>(D2-H2)</f>
        <v>96</v>
      </c>
      <c r="I3" s="6"/>
      <c r="J3" s="6"/>
    </row>
    <row r="4" spans="1:10" ht="11.25">
      <c r="A4" s="5" t="s">
        <v>35</v>
      </c>
      <c r="B4" s="59" t="s">
        <v>14</v>
      </c>
      <c r="C4" s="5" t="s">
        <v>31</v>
      </c>
      <c r="D4" s="62">
        <v>2.82</v>
      </c>
      <c r="E4" s="6"/>
      <c r="F4" s="6"/>
      <c r="G4" s="6"/>
      <c r="H4" s="6"/>
      <c r="I4" s="6"/>
      <c r="J4" s="6"/>
    </row>
    <row r="5" spans="1:10" ht="11.25">
      <c r="A5" s="5" t="s">
        <v>36</v>
      </c>
      <c r="B5" s="60" t="s">
        <v>26</v>
      </c>
      <c r="C5" s="5" t="str">
        <f>$B$5&amp;":"</f>
        <v>Defects:</v>
      </c>
      <c r="D5" s="43">
        <f>(D2-D3)</f>
        <v>50</v>
      </c>
      <c r="E5" s="6"/>
      <c r="F5" s="6"/>
      <c r="G5" s="6"/>
      <c r="H5" s="6"/>
      <c r="I5" s="6"/>
      <c r="J5" s="6"/>
    </row>
    <row r="6" spans="1:10" ht="26.25">
      <c r="A6" s="55"/>
      <c r="B6" s="56"/>
      <c r="C6" s="55"/>
      <c r="D6" s="55"/>
      <c r="E6" s="54"/>
      <c r="F6" s="54"/>
      <c r="G6" s="53" t="s">
        <v>37</v>
      </c>
      <c r="H6" s="54"/>
      <c r="I6" s="52"/>
      <c r="J6" s="52"/>
    </row>
    <row r="7" spans="1:10" ht="11.25">
      <c r="A7" s="6"/>
      <c r="B7" s="8"/>
      <c r="C7" s="8"/>
      <c r="D7" s="8"/>
      <c r="E7" s="8"/>
      <c r="F7" s="8"/>
      <c r="G7" s="8"/>
      <c r="H7" s="8"/>
      <c r="I7" s="8"/>
      <c r="J7" s="6"/>
    </row>
    <row r="8" spans="1:10" ht="11.25">
      <c r="A8" s="6"/>
      <c r="B8" s="6"/>
      <c r="C8" s="8" t="s">
        <v>24</v>
      </c>
      <c r="D8" s="8"/>
      <c r="E8" s="6"/>
      <c r="F8" s="6"/>
      <c r="G8" s="6"/>
      <c r="H8" s="6"/>
      <c r="I8" s="6"/>
      <c r="J8" s="6"/>
    </row>
    <row r="9" spans="1:10" ht="11.25">
      <c r="A9" s="6"/>
      <c r="B9" s="9" t="str">
        <f>($B$2)</f>
        <v>Total</v>
      </c>
      <c r="C9" s="9" t="str">
        <f>($B$3)</f>
        <v>Good</v>
      </c>
      <c r="D9" s="9" t="str">
        <f>$B$5</f>
        <v>Defects</v>
      </c>
      <c r="E9" s="9" t="str">
        <f>($B$4)</f>
        <v>Conversion</v>
      </c>
      <c r="F9" s="8"/>
      <c r="G9" s="19"/>
      <c r="H9" s="20" t="s">
        <v>9</v>
      </c>
      <c r="I9" s="21"/>
      <c r="J9" s="6"/>
    </row>
    <row r="10" spans="1:10" ht="11.25">
      <c r="A10" s="6"/>
      <c r="B10" s="10">
        <f>($D$2)</f>
        <v>100</v>
      </c>
      <c r="C10" s="10">
        <f>($D$3)</f>
        <v>50</v>
      </c>
      <c r="D10" s="31">
        <f>(B10-C10)</f>
        <v>50</v>
      </c>
      <c r="E10" s="11">
        <f>IF(B10&lt;1,,(C10/B10))</f>
        <v>0.5</v>
      </c>
      <c r="F10" s="8"/>
      <c r="G10" s="12" t="s">
        <v>34</v>
      </c>
      <c r="H10" s="35">
        <f>C10/B10</f>
        <v>0.5</v>
      </c>
      <c r="I10" s="12" t="str">
        <f>$B$3&amp;" / "&amp;$B$2</f>
        <v>Good / Total</v>
      </c>
      <c r="J10" s="6"/>
    </row>
    <row r="11" spans="1:10" ht="11.25">
      <c r="A11" s="6"/>
      <c r="B11" s="32"/>
      <c r="C11" s="32"/>
      <c r="D11" s="33"/>
      <c r="E11" s="34"/>
      <c r="F11" s="8"/>
      <c r="G11" s="12" t="s">
        <v>33</v>
      </c>
      <c r="H11" s="36">
        <f>(D10/B10)</f>
        <v>0.5</v>
      </c>
      <c r="I11" s="12" t="str">
        <f>"Defects / "&amp;$B$2</f>
        <v>Defects / Total</v>
      </c>
      <c r="J11" s="6"/>
    </row>
    <row r="12" spans="1:10" ht="11.25">
      <c r="A12" s="6"/>
      <c r="B12" s="8"/>
      <c r="C12" s="8"/>
      <c r="D12" s="8"/>
      <c r="E12" s="8"/>
      <c r="F12" s="8"/>
      <c r="G12" s="13" t="s">
        <v>5</v>
      </c>
      <c r="H12" s="41">
        <f>(B10-C10)/B10</f>
        <v>0.5</v>
      </c>
      <c r="I12" s="13" t="str">
        <f>"("&amp;$B$2&amp;" - "&amp;$B$3&amp;") /  "&amp;$B$2</f>
        <v>(Total - Good) /  Total</v>
      </c>
      <c r="J12" s="6"/>
    </row>
    <row r="13" spans="1:10" ht="11.25">
      <c r="A13" s="6"/>
      <c r="B13" s="8"/>
      <c r="C13" s="8"/>
      <c r="D13" s="8"/>
      <c r="E13" s="8"/>
      <c r="F13" s="8"/>
      <c r="G13" s="13" t="s">
        <v>6</v>
      </c>
      <c r="H13" s="16">
        <f>H12*1000000</f>
        <v>500000</v>
      </c>
      <c r="I13" s="13" t="s">
        <v>7</v>
      </c>
      <c r="J13" s="6"/>
    </row>
    <row r="14" spans="1:10" ht="11.25">
      <c r="A14" s="6"/>
      <c r="B14" s="8"/>
      <c r="C14" s="8"/>
      <c r="D14" s="8"/>
      <c r="E14" s="8"/>
      <c r="F14" s="8"/>
      <c r="G14" s="13" t="s">
        <v>17</v>
      </c>
      <c r="H14" s="18">
        <f>NORMSINV(1-((D10)/(B10)))+1.5</f>
        <v>1.4999999999999998</v>
      </c>
      <c r="I14" s="13" t="s">
        <v>8</v>
      </c>
      <c r="J14" s="6"/>
    </row>
    <row r="15" spans="1:10" ht="11.25">
      <c r="A15" s="6"/>
      <c r="B15" s="8"/>
      <c r="C15" s="8"/>
      <c r="D15" s="8"/>
      <c r="E15" s="8"/>
      <c r="F15" s="8"/>
      <c r="G15" s="57" t="str">
        <f>"Revenue x "&amp;$B$3&amp;":"</f>
        <v>Revenue x Good:</v>
      </c>
      <c r="H15" s="14">
        <f>$D$4*C10</f>
        <v>141</v>
      </c>
      <c r="I15" s="22"/>
      <c r="J15" s="6"/>
    </row>
    <row r="16" spans="1:10" ht="11.25">
      <c r="A16" s="6"/>
      <c r="B16" s="8"/>
      <c r="C16" s="8"/>
      <c r="D16" s="8"/>
      <c r="E16" s="8"/>
      <c r="F16" s="8"/>
      <c r="G16" s="57" t="str">
        <f>"Revenue x "&amp;$B$5&amp;":"</f>
        <v>Revenue x Defects:</v>
      </c>
      <c r="H16" s="42">
        <f>(D10)*$D$4</f>
        <v>141</v>
      </c>
      <c r="I16" s="8"/>
      <c r="J16" s="6"/>
    </row>
    <row r="17" spans="1:10" ht="11.25">
      <c r="A17" s="6"/>
      <c r="B17" s="8"/>
      <c r="C17" s="8"/>
      <c r="D17" s="8"/>
      <c r="E17" s="8"/>
      <c r="F17" s="8"/>
      <c r="G17" s="57" t="str">
        <f>"Revenue x "&amp;$B$2&amp;":"</f>
        <v>Revenue x Total:</v>
      </c>
      <c r="H17" s="44">
        <f>(B10)*$D$4</f>
        <v>282</v>
      </c>
      <c r="I17" s="8"/>
      <c r="J17" s="6"/>
    </row>
    <row r="18" spans="1:10" ht="11.25">
      <c r="A18" s="6"/>
      <c r="B18" s="8"/>
      <c r="C18" s="8" t="str">
        <f>H24-$H$14&amp;" Sigma Improvement"</f>
        <v>0.5 Sigma Improvement</v>
      </c>
      <c r="D18" s="8"/>
      <c r="E18" s="8"/>
      <c r="F18" s="8"/>
      <c r="G18" s="8"/>
      <c r="H18" s="8"/>
      <c r="I18" s="8"/>
      <c r="J18" s="6"/>
    </row>
    <row r="19" spans="1:10" ht="11.25">
      <c r="A19" s="6"/>
      <c r="B19" s="9" t="str">
        <f>($B$2)</f>
        <v>Total</v>
      </c>
      <c r="C19" s="9" t="str">
        <f>($B$3)</f>
        <v>Good</v>
      </c>
      <c r="D19" s="9" t="str">
        <f>$B$5</f>
        <v>Defects</v>
      </c>
      <c r="E19" s="9" t="str">
        <f>($B$4)</f>
        <v>Conversion</v>
      </c>
      <c r="F19" s="8"/>
      <c r="G19" s="19"/>
      <c r="H19" s="20" t="s">
        <v>10</v>
      </c>
      <c r="I19" s="21"/>
      <c r="J19" s="6"/>
    </row>
    <row r="20" spans="1:10" ht="11.25">
      <c r="A20" s="6"/>
      <c r="B20" s="10">
        <f>($D$2)</f>
        <v>100</v>
      </c>
      <c r="C20" s="10">
        <f>B20-(H22*B20)</f>
        <v>65.54220000000001</v>
      </c>
      <c r="D20" s="31">
        <f>(B20-C20)</f>
        <v>34.45779999999999</v>
      </c>
      <c r="E20" s="11">
        <f>IF(B20&lt;1,,(C20/B20))</f>
        <v>0.6554220000000001</v>
      </c>
      <c r="F20" s="8"/>
      <c r="G20" s="12" t="str">
        <f aca="true" t="shared" si="0" ref="G20:G27">G10</f>
        <v>Good Yield  (%)</v>
      </c>
      <c r="H20" s="17">
        <f>C20/B20</f>
        <v>0.6554220000000001</v>
      </c>
      <c r="I20" s="12" t="str">
        <f>I10</f>
        <v>Good / Total</v>
      </c>
      <c r="J20" s="6"/>
    </row>
    <row r="21" spans="1:10" ht="11.25">
      <c r="A21" s="6"/>
      <c r="B21" s="32"/>
      <c r="C21" s="32"/>
      <c r="D21" s="33"/>
      <c r="E21" s="34"/>
      <c r="F21" s="8"/>
      <c r="G21" s="12" t="str">
        <f t="shared" si="0"/>
        <v>DPU Defects (%)</v>
      </c>
      <c r="H21" s="36">
        <f>(D20/B20)</f>
        <v>0.34457799999999994</v>
      </c>
      <c r="I21" s="12" t="str">
        <f>I11</f>
        <v>Defects / Total</v>
      </c>
      <c r="J21" s="6"/>
    </row>
    <row r="22" spans="1:10" ht="11.25">
      <c r="A22" s="6"/>
      <c r="B22" s="8"/>
      <c r="C22" s="8"/>
      <c r="D22" s="8"/>
      <c r="E22" s="8"/>
      <c r="F22" s="8"/>
      <c r="G22" s="13" t="str">
        <f t="shared" si="0"/>
        <v>DPU</v>
      </c>
      <c r="H22" s="40">
        <f>H23/1000000</f>
        <v>0.344578</v>
      </c>
      <c r="I22" s="13" t="str">
        <f>I12</f>
        <v>(Total - Good) /  Total</v>
      </c>
      <c r="J22" s="6"/>
    </row>
    <row r="23" spans="1:10" ht="11.25">
      <c r="A23" s="6"/>
      <c r="B23" s="8"/>
      <c r="C23" s="8"/>
      <c r="D23" s="8"/>
      <c r="E23" s="8"/>
      <c r="F23" s="8"/>
      <c r="G23" s="13" t="str">
        <f t="shared" si="0"/>
        <v>DPM</v>
      </c>
      <c r="H23" s="16">
        <f>LOOKUP(H24,Sigma!$H$1:$H$47,Sigma!$I$1:$I$47)</f>
        <v>344578</v>
      </c>
      <c r="I23" s="13" t="str">
        <f>I13</f>
        <v>DPU x 1,000,000</v>
      </c>
      <c r="J23" s="6"/>
    </row>
    <row r="24" spans="1:10" ht="11.25">
      <c r="A24" s="6"/>
      <c r="B24" s="8"/>
      <c r="C24" s="8"/>
      <c r="D24" s="8"/>
      <c r="E24" s="8"/>
      <c r="F24" s="8"/>
      <c r="G24" s="13" t="str">
        <f t="shared" si="0"/>
        <v>Sigma Level</v>
      </c>
      <c r="H24" s="18">
        <f>IF(H14&lt;=5.5,H14+0.5,6)</f>
        <v>1.9999999999999998</v>
      </c>
      <c r="I24" s="13" t="str">
        <f>I14</f>
        <v>Refer to Sigma Chart</v>
      </c>
      <c r="J24" s="6"/>
    </row>
    <row r="25" spans="1:10" ht="11.25">
      <c r="A25" s="6"/>
      <c r="B25" s="8"/>
      <c r="C25" s="8"/>
      <c r="D25" s="8"/>
      <c r="E25" s="8"/>
      <c r="F25" s="8"/>
      <c r="G25" s="58" t="str">
        <f t="shared" si="0"/>
        <v>Revenue x Good:</v>
      </c>
      <c r="H25" s="14">
        <f>$D$4*C20</f>
        <v>184.82900400000003</v>
      </c>
      <c r="I25" s="45"/>
      <c r="J25" s="6"/>
    </row>
    <row r="26" spans="1:10" ht="11.25">
      <c r="A26" s="6"/>
      <c r="B26" s="8"/>
      <c r="C26" s="8"/>
      <c r="D26" s="8"/>
      <c r="E26" s="8"/>
      <c r="F26" s="8"/>
      <c r="G26" s="58" t="str">
        <f t="shared" si="0"/>
        <v>Revenue x Defects:</v>
      </c>
      <c r="H26" s="42">
        <f>(D20)*$D$4</f>
        <v>97.17099599999997</v>
      </c>
      <c r="I26" s="8"/>
      <c r="J26" s="6"/>
    </row>
    <row r="27" spans="1:10" ht="11.25">
      <c r="A27" s="6"/>
      <c r="B27" s="8"/>
      <c r="C27" s="8"/>
      <c r="D27" s="8"/>
      <c r="E27" s="8"/>
      <c r="F27" s="8"/>
      <c r="G27" s="58" t="str">
        <f t="shared" si="0"/>
        <v>Revenue x Total:</v>
      </c>
      <c r="H27" s="44">
        <f>(B20)*$D$4</f>
        <v>282</v>
      </c>
      <c r="I27" s="8"/>
      <c r="J27" s="6"/>
    </row>
    <row r="28" spans="1:10" ht="11.25">
      <c r="A28" s="6"/>
      <c r="B28" s="8"/>
      <c r="C28" s="8" t="str">
        <f>H34-$H$14&amp;" Sigma Improvement"</f>
        <v>1 Sigma Improvement</v>
      </c>
      <c r="D28" s="8"/>
      <c r="E28" s="8"/>
      <c r="F28" s="8"/>
      <c r="G28" s="8"/>
      <c r="H28" s="8"/>
      <c r="I28" s="8"/>
      <c r="J28" s="6"/>
    </row>
    <row r="29" spans="1:10" ht="11.25">
      <c r="A29" s="6"/>
      <c r="B29" s="9" t="str">
        <f>($B$2)</f>
        <v>Total</v>
      </c>
      <c r="C29" s="9" t="str">
        <f>($B$3)</f>
        <v>Good</v>
      </c>
      <c r="D29" s="9" t="str">
        <f>$B$5</f>
        <v>Defects</v>
      </c>
      <c r="E29" s="9" t="str">
        <f>($B$4)</f>
        <v>Conversion</v>
      </c>
      <c r="F29" s="8"/>
      <c r="G29" s="19"/>
      <c r="H29" s="20" t="s">
        <v>11</v>
      </c>
      <c r="I29" s="21"/>
      <c r="J29" s="6"/>
    </row>
    <row r="30" spans="1:10" ht="11.25">
      <c r="A30" s="6"/>
      <c r="B30" s="10">
        <f>($D$2)</f>
        <v>100</v>
      </c>
      <c r="C30" s="10">
        <f>B30-(H32*B30)</f>
        <v>84.1345</v>
      </c>
      <c r="D30" s="31">
        <f>(B30-C30)</f>
        <v>15.865499999999997</v>
      </c>
      <c r="E30" s="11">
        <f>IF(B30&lt;1,,(C30/B30))</f>
        <v>0.841345</v>
      </c>
      <c r="F30" s="8"/>
      <c r="G30" s="12" t="str">
        <f aca="true" t="shared" si="1" ref="G30:G37">G20</f>
        <v>Good Yield  (%)</v>
      </c>
      <c r="H30" s="17">
        <f>C30/B30</f>
        <v>0.841345</v>
      </c>
      <c r="I30" s="12" t="str">
        <f>I20</f>
        <v>Good / Total</v>
      </c>
      <c r="J30" s="6"/>
    </row>
    <row r="31" spans="1:10" ht="11.25">
      <c r="A31" s="6"/>
      <c r="B31" s="32"/>
      <c r="C31" s="32"/>
      <c r="D31" s="33"/>
      <c r="E31" s="34"/>
      <c r="F31" s="8"/>
      <c r="G31" s="12" t="str">
        <f t="shared" si="1"/>
        <v>DPU Defects (%)</v>
      </c>
      <c r="H31" s="36">
        <f>(D30/B30)</f>
        <v>0.15865499999999996</v>
      </c>
      <c r="I31" s="12" t="str">
        <f>I21</f>
        <v>Defects / Total</v>
      </c>
      <c r="J31" s="6"/>
    </row>
    <row r="32" spans="1:10" ht="11.25">
      <c r="A32" s="6"/>
      <c r="B32" s="8"/>
      <c r="C32" s="8"/>
      <c r="D32" s="8"/>
      <c r="E32" s="8"/>
      <c r="F32" s="8"/>
      <c r="G32" s="13" t="str">
        <f t="shared" si="1"/>
        <v>DPU</v>
      </c>
      <c r="H32" s="40">
        <f>H33/1000000</f>
        <v>0.158655</v>
      </c>
      <c r="I32" s="13" t="str">
        <f>I22</f>
        <v>(Total - Good) /  Total</v>
      </c>
      <c r="J32" s="6"/>
    </row>
    <row r="33" spans="1:10" ht="11.25">
      <c r="A33" s="6"/>
      <c r="B33" s="8"/>
      <c r="C33" s="8"/>
      <c r="D33" s="8"/>
      <c r="E33" s="8"/>
      <c r="F33" s="8"/>
      <c r="G33" s="13" t="str">
        <f t="shared" si="1"/>
        <v>DPM</v>
      </c>
      <c r="H33" s="16">
        <f>LOOKUP(H34,Sigma!$H$1:$H$47,Sigma!$I$1:$I$47)</f>
        <v>158655</v>
      </c>
      <c r="I33" s="13" t="str">
        <f>I23</f>
        <v>DPU x 1,000,000</v>
      </c>
      <c r="J33" s="6"/>
    </row>
    <row r="34" spans="1:10" ht="11.25">
      <c r="A34" s="6"/>
      <c r="B34" s="8"/>
      <c r="C34" s="8"/>
      <c r="D34" s="8"/>
      <c r="E34" s="8"/>
      <c r="F34" s="8"/>
      <c r="G34" s="13" t="str">
        <f t="shared" si="1"/>
        <v>Sigma Level</v>
      </c>
      <c r="H34" s="18">
        <f>IF(H24&lt;=5.5,H24+0.5,6)</f>
        <v>2.5</v>
      </c>
      <c r="I34" s="13" t="str">
        <f>I24</f>
        <v>Refer to Sigma Chart</v>
      </c>
      <c r="J34" s="6"/>
    </row>
    <row r="35" spans="1:10" ht="11.25">
      <c r="A35" s="6"/>
      <c r="B35" s="8"/>
      <c r="C35" s="8"/>
      <c r="D35" s="8"/>
      <c r="E35" s="8"/>
      <c r="F35" s="8"/>
      <c r="G35" s="58" t="str">
        <f t="shared" si="1"/>
        <v>Revenue x Good:</v>
      </c>
      <c r="H35" s="14">
        <f>$D$4*C30</f>
        <v>237.25929</v>
      </c>
      <c r="I35" s="22"/>
      <c r="J35" s="6"/>
    </row>
    <row r="36" spans="1:10" ht="11.25">
      <c r="A36" s="6"/>
      <c r="B36" s="8"/>
      <c r="C36" s="8"/>
      <c r="D36" s="8"/>
      <c r="E36" s="8"/>
      <c r="F36" s="8"/>
      <c r="G36" s="58" t="str">
        <f t="shared" si="1"/>
        <v>Revenue x Defects:</v>
      </c>
      <c r="H36" s="42">
        <f>(D30)*$D$4</f>
        <v>44.74070999999999</v>
      </c>
      <c r="I36" s="8"/>
      <c r="J36" s="6"/>
    </row>
    <row r="37" spans="1:10" ht="11.25">
      <c r="A37" s="6"/>
      <c r="B37" s="8"/>
      <c r="C37" s="8"/>
      <c r="D37" s="8"/>
      <c r="E37" s="8"/>
      <c r="F37" s="8"/>
      <c r="G37" s="58" t="str">
        <f t="shared" si="1"/>
        <v>Revenue x Total:</v>
      </c>
      <c r="H37" s="44">
        <f>(B30)*$D$4</f>
        <v>282</v>
      </c>
      <c r="I37" s="8"/>
      <c r="J37" s="6"/>
    </row>
    <row r="38" spans="1:10" ht="11.25">
      <c r="A38" s="6"/>
      <c r="B38" s="8"/>
      <c r="C38" s="8" t="str">
        <f>H44-$H$14&amp;" Sigma Improvement"</f>
        <v>1.5 Sigma Improvement</v>
      </c>
      <c r="D38" s="8"/>
      <c r="E38" s="8"/>
      <c r="F38" s="8"/>
      <c r="G38" s="8"/>
      <c r="H38" s="8"/>
      <c r="I38" s="8"/>
      <c r="J38" s="6"/>
    </row>
    <row r="39" spans="1:10" ht="11.25">
      <c r="A39" s="6"/>
      <c r="B39" s="9" t="str">
        <f>($B$2)</f>
        <v>Total</v>
      </c>
      <c r="C39" s="9" t="str">
        <f>($B$3)</f>
        <v>Good</v>
      </c>
      <c r="D39" s="9" t="str">
        <f>$B$5</f>
        <v>Defects</v>
      </c>
      <c r="E39" s="9" t="str">
        <f>($B$4)</f>
        <v>Conversion</v>
      </c>
      <c r="F39" s="8"/>
      <c r="G39" s="19"/>
      <c r="H39" s="20" t="s">
        <v>15</v>
      </c>
      <c r="I39" s="21"/>
      <c r="J39" s="6"/>
    </row>
    <row r="40" spans="1:10" ht="11.25">
      <c r="A40" s="6"/>
      <c r="B40" s="10">
        <f>($D$2)</f>
        <v>100</v>
      </c>
      <c r="C40" s="10">
        <f>B40-(H42*B40)</f>
        <v>93.3193</v>
      </c>
      <c r="D40" s="31">
        <f>(B40-C40)</f>
        <v>6.680700000000002</v>
      </c>
      <c r="E40" s="11">
        <f>IF(B40&lt;1,,(C40/B40))</f>
        <v>0.9331929999999999</v>
      </c>
      <c r="F40" s="8"/>
      <c r="G40" s="12" t="str">
        <f aca="true" t="shared" si="2" ref="G40:G47">G30</f>
        <v>Good Yield  (%)</v>
      </c>
      <c r="H40" s="17">
        <f>C40/B40</f>
        <v>0.9331929999999999</v>
      </c>
      <c r="I40" s="12" t="str">
        <f>I30</f>
        <v>Good / Total</v>
      </c>
      <c r="J40" s="6"/>
    </row>
    <row r="41" spans="1:10" ht="11.25">
      <c r="A41" s="6"/>
      <c r="B41" s="32"/>
      <c r="C41" s="32"/>
      <c r="D41" s="33"/>
      <c r="E41" s="34"/>
      <c r="F41" s="8"/>
      <c r="G41" s="12" t="str">
        <f t="shared" si="2"/>
        <v>DPU Defects (%)</v>
      </c>
      <c r="H41" s="36">
        <f>(D40/B40)</f>
        <v>0.06680700000000002</v>
      </c>
      <c r="I41" s="12" t="str">
        <f>I31</f>
        <v>Defects / Total</v>
      </c>
      <c r="J41" s="6"/>
    </row>
    <row r="42" spans="1:10" ht="11.25">
      <c r="A42" s="6"/>
      <c r="B42" s="8"/>
      <c r="C42" s="8"/>
      <c r="D42" s="8"/>
      <c r="E42" s="8"/>
      <c r="F42" s="8"/>
      <c r="G42" s="13" t="str">
        <f t="shared" si="2"/>
        <v>DPU</v>
      </c>
      <c r="H42" s="16">
        <f>H43/1000000</f>
        <v>0.066807</v>
      </c>
      <c r="I42" s="13" t="str">
        <f>I32</f>
        <v>(Total - Good) /  Total</v>
      </c>
      <c r="J42" s="6"/>
    </row>
    <row r="43" spans="1:10" ht="11.25">
      <c r="A43" s="6"/>
      <c r="B43" s="8"/>
      <c r="C43" s="8"/>
      <c r="D43" s="8"/>
      <c r="E43" s="8"/>
      <c r="F43" s="8"/>
      <c r="G43" s="13" t="str">
        <f t="shared" si="2"/>
        <v>DPM</v>
      </c>
      <c r="H43" s="16">
        <f>LOOKUP(H44,Sigma!$H$1:$H$47,Sigma!$I$1:$I$47)</f>
        <v>66807</v>
      </c>
      <c r="I43" s="13" t="str">
        <f>I33</f>
        <v>DPU x 1,000,000</v>
      </c>
      <c r="J43" s="6"/>
    </row>
    <row r="44" spans="1:10" ht="11.25">
      <c r="A44" s="6"/>
      <c r="B44" s="8"/>
      <c r="C44" s="8"/>
      <c r="D44" s="8"/>
      <c r="E44" s="8"/>
      <c r="F44" s="8"/>
      <c r="G44" s="13" t="str">
        <f t="shared" si="2"/>
        <v>Sigma Level</v>
      </c>
      <c r="H44" s="18">
        <f>IF(H34&lt;=5.5,H34+0.5,6)</f>
        <v>3</v>
      </c>
      <c r="I44" s="13" t="str">
        <f>I34</f>
        <v>Refer to Sigma Chart</v>
      </c>
      <c r="J44" s="6"/>
    </row>
    <row r="45" spans="1:10" ht="11.25">
      <c r="A45" s="6"/>
      <c r="B45" s="8"/>
      <c r="C45" s="8"/>
      <c r="D45" s="8"/>
      <c r="E45" s="8"/>
      <c r="F45" s="8"/>
      <c r="G45" s="58" t="str">
        <f t="shared" si="2"/>
        <v>Revenue x Good:</v>
      </c>
      <c r="H45" s="14">
        <f>$D$4*C40</f>
        <v>263.160426</v>
      </c>
      <c r="I45" s="22"/>
      <c r="J45" s="6"/>
    </row>
    <row r="46" spans="1:10" ht="11.25">
      <c r="A46" s="6"/>
      <c r="B46" s="8"/>
      <c r="C46" s="8"/>
      <c r="D46" s="8"/>
      <c r="E46" s="8"/>
      <c r="F46" s="8"/>
      <c r="G46" s="58" t="str">
        <f t="shared" si="2"/>
        <v>Revenue x Defects:</v>
      </c>
      <c r="H46" s="42">
        <f>(D40)*$D$4</f>
        <v>18.839574000000002</v>
      </c>
      <c r="I46" s="8"/>
      <c r="J46" s="6"/>
    </row>
    <row r="47" spans="1:10" ht="11.25">
      <c r="A47" s="6"/>
      <c r="B47" s="8"/>
      <c r="C47" s="8"/>
      <c r="D47" s="8"/>
      <c r="E47" s="8"/>
      <c r="F47" s="8"/>
      <c r="G47" s="58" t="str">
        <f t="shared" si="2"/>
        <v>Revenue x Total:</v>
      </c>
      <c r="H47" s="44">
        <f>(B40)*$D$4</f>
        <v>282</v>
      </c>
      <c r="I47" s="8"/>
      <c r="J47" s="6"/>
    </row>
    <row r="48" spans="1:10" ht="11.25">
      <c r="A48" s="6"/>
      <c r="B48" s="8"/>
      <c r="C48" s="8" t="str">
        <f>H54-$H$14&amp;" Sigma Improvement"</f>
        <v>2 Sigma Improvement</v>
      </c>
      <c r="D48" s="8"/>
      <c r="E48" s="8"/>
      <c r="F48" s="8"/>
      <c r="G48" s="8"/>
      <c r="H48" s="8"/>
      <c r="I48" s="8"/>
      <c r="J48" s="6"/>
    </row>
    <row r="49" spans="1:10" ht="11.25">
      <c r="A49" s="6"/>
      <c r="B49" s="9" t="str">
        <f>($B$2)</f>
        <v>Total</v>
      </c>
      <c r="C49" s="9" t="str">
        <f>($B$3)</f>
        <v>Good</v>
      </c>
      <c r="D49" s="9" t="str">
        <f>$B$5</f>
        <v>Defects</v>
      </c>
      <c r="E49" s="9" t="str">
        <f>($B$4)</f>
        <v>Conversion</v>
      </c>
      <c r="F49" s="8"/>
      <c r="G49" s="19"/>
      <c r="H49" s="20" t="s">
        <v>18</v>
      </c>
      <c r="I49" s="21"/>
      <c r="J49" s="6"/>
    </row>
    <row r="50" spans="1:10" ht="11.25">
      <c r="A50" s="6"/>
      <c r="B50" s="10">
        <f>($D$2)</f>
        <v>100</v>
      </c>
      <c r="C50" s="10">
        <f>B50-(H52*B50)</f>
        <v>97.725</v>
      </c>
      <c r="D50" s="31">
        <f>(B50-C50)</f>
        <v>2.2750000000000057</v>
      </c>
      <c r="E50" s="11">
        <f>IF(B50&lt;1,,(C50/B50))</f>
        <v>0.97725</v>
      </c>
      <c r="F50" s="8"/>
      <c r="G50" s="12" t="str">
        <f aca="true" t="shared" si="3" ref="G50:G57">G40</f>
        <v>Good Yield  (%)</v>
      </c>
      <c r="H50" s="17">
        <f>C50/B50</f>
        <v>0.97725</v>
      </c>
      <c r="I50" s="12" t="str">
        <f>I40</f>
        <v>Good / Total</v>
      </c>
      <c r="J50" s="6"/>
    </row>
    <row r="51" spans="1:10" ht="11.25">
      <c r="A51" s="6"/>
      <c r="B51" s="32"/>
      <c r="C51" s="32"/>
      <c r="D51" s="33"/>
      <c r="E51" s="34"/>
      <c r="F51" s="8"/>
      <c r="G51" s="12" t="str">
        <f t="shared" si="3"/>
        <v>DPU Defects (%)</v>
      </c>
      <c r="H51" s="36">
        <f>(D50/B50)</f>
        <v>0.02275000000000006</v>
      </c>
      <c r="I51" s="12" t="str">
        <f>I41</f>
        <v>Defects / Total</v>
      </c>
      <c r="J51" s="6"/>
    </row>
    <row r="52" spans="1:10" ht="11.25">
      <c r="A52" s="6"/>
      <c r="B52" s="8"/>
      <c r="C52" s="8"/>
      <c r="D52" s="8"/>
      <c r="E52" s="8"/>
      <c r="F52" s="8"/>
      <c r="G52" s="13" t="str">
        <f t="shared" si="3"/>
        <v>DPU</v>
      </c>
      <c r="H52" s="16">
        <f>H53/1000000</f>
        <v>0.02275</v>
      </c>
      <c r="I52" s="13" t="str">
        <f>I42</f>
        <v>(Total - Good) /  Total</v>
      </c>
      <c r="J52" s="6"/>
    </row>
    <row r="53" spans="1:10" ht="11.25">
      <c r="A53" s="6"/>
      <c r="B53" s="8"/>
      <c r="C53" s="8"/>
      <c r="D53" s="8"/>
      <c r="E53" s="8"/>
      <c r="F53" s="8"/>
      <c r="G53" s="13" t="str">
        <f t="shared" si="3"/>
        <v>DPM</v>
      </c>
      <c r="H53" s="16">
        <f>LOOKUP(H54,Sigma!$H$1:$H$47,Sigma!$I$1:$I$47)</f>
        <v>22750</v>
      </c>
      <c r="I53" s="13" t="str">
        <f>I43</f>
        <v>DPU x 1,000,000</v>
      </c>
      <c r="J53" s="6"/>
    </row>
    <row r="54" spans="1:10" ht="11.25">
      <c r="A54" s="6"/>
      <c r="B54" s="8"/>
      <c r="C54" s="8"/>
      <c r="D54" s="8"/>
      <c r="E54" s="8"/>
      <c r="F54" s="8"/>
      <c r="G54" s="13" t="str">
        <f t="shared" si="3"/>
        <v>Sigma Level</v>
      </c>
      <c r="H54" s="18">
        <f>IF(H44&lt;=5.5,H44+0.5,6)</f>
        <v>3.5</v>
      </c>
      <c r="I54" s="13" t="str">
        <f>I44</f>
        <v>Refer to Sigma Chart</v>
      </c>
      <c r="J54" s="6"/>
    </row>
    <row r="55" spans="1:10" ht="11.25">
      <c r="A55" s="6"/>
      <c r="B55" s="8"/>
      <c r="C55" s="8"/>
      <c r="D55" s="8"/>
      <c r="E55" s="8"/>
      <c r="F55" s="8"/>
      <c r="G55" s="58" t="str">
        <f t="shared" si="3"/>
        <v>Revenue x Good:</v>
      </c>
      <c r="H55" s="14">
        <f>$D$4*C50</f>
        <v>275.5845</v>
      </c>
      <c r="I55" s="22"/>
      <c r="J55" s="6"/>
    </row>
    <row r="56" spans="1:10" ht="11.25">
      <c r="A56" s="6"/>
      <c r="B56" s="8"/>
      <c r="C56" s="8"/>
      <c r="D56" s="8"/>
      <c r="E56" s="8"/>
      <c r="F56" s="8"/>
      <c r="G56" s="58" t="str">
        <f t="shared" si="3"/>
        <v>Revenue x Defects:</v>
      </c>
      <c r="H56" s="42">
        <f>(D50)*$D$4</f>
        <v>6.415500000000016</v>
      </c>
      <c r="I56" s="8"/>
      <c r="J56" s="6"/>
    </row>
    <row r="57" spans="1:10" ht="11.25">
      <c r="A57" s="6"/>
      <c r="B57" s="8"/>
      <c r="C57" s="8"/>
      <c r="D57" s="8"/>
      <c r="E57" s="8"/>
      <c r="F57" s="8"/>
      <c r="G57" s="58" t="str">
        <f t="shared" si="3"/>
        <v>Revenue x Total:</v>
      </c>
      <c r="H57" s="44">
        <f>(B50)*$D$4</f>
        <v>282</v>
      </c>
      <c r="I57" s="8"/>
      <c r="J57" s="6"/>
    </row>
    <row r="58" spans="1:10" ht="11.25">
      <c r="A58" s="6"/>
      <c r="B58" s="8"/>
      <c r="C58" s="8" t="str">
        <f>H64-$H$14&amp;" Sigma Improvement"</f>
        <v>2.5 Sigma Improvement</v>
      </c>
      <c r="D58" s="8"/>
      <c r="E58" s="8"/>
      <c r="F58" s="8"/>
      <c r="G58" s="8"/>
      <c r="H58" s="8"/>
      <c r="I58" s="8"/>
      <c r="J58" s="6"/>
    </row>
    <row r="59" spans="1:10" ht="11.25">
      <c r="A59" s="6"/>
      <c r="B59" s="9" t="str">
        <f>($B$2)</f>
        <v>Total</v>
      </c>
      <c r="C59" s="9" t="str">
        <f>($B$3)</f>
        <v>Good</v>
      </c>
      <c r="D59" s="9" t="str">
        <f>$B$5</f>
        <v>Defects</v>
      </c>
      <c r="E59" s="9" t="str">
        <f>($B$4)</f>
        <v>Conversion</v>
      </c>
      <c r="F59" s="8"/>
      <c r="G59" s="19"/>
      <c r="H59" s="20" t="s">
        <v>19</v>
      </c>
      <c r="I59" s="21"/>
      <c r="J59" s="6"/>
    </row>
    <row r="60" spans="1:10" ht="11.25">
      <c r="A60" s="6"/>
      <c r="B60" s="10">
        <f>($D$2)</f>
        <v>100</v>
      </c>
      <c r="C60" s="10">
        <f>B60-(H62*B60)</f>
        <v>99.379</v>
      </c>
      <c r="D60" s="31">
        <f>(B60-C60)</f>
        <v>0.6209999999999951</v>
      </c>
      <c r="E60" s="11">
        <f>IF(B60&lt;1,,(C60/B60))</f>
        <v>0.9937900000000001</v>
      </c>
      <c r="F60" s="8"/>
      <c r="G60" s="12" t="str">
        <f aca="true" t="shared" si="4" ref="G60:G67">G50</f>
        <v>Good Yield  (%)</v>
      </c>
      <c r="H60" s="17">
        <f>C60/B60</f>
        <v>0.9937900000000001</v>
      </c>
      <c r="I60" s="12" t="str">
        <f>I50</f>
        <v>Good / Total</v>
      </c>
      <c r="J60" s="6"/>
    </row>
    <row r="61" spans="1:10" ht="11.25">
      <c r="A61" s="6"/>
      <c r="B61" s="32"/>
      <c r="C61" s="32"/>
      <c r="D61" s="33"/>
      <c r="E61" s="34"/>
      <c r="F61" s="8"/>
      <c r="G61" s="12" t="str">
        <f t="shared" si="4"/>
        <v>DPU Defects (%)</v>
      </c>
      <c r="H61" s="36">
        <f>(D60/B60)</f>
        <v>0.006209999999999951</v>
      </c>
      <c r="I61" s="12" t="str">
        <f>I51</f>
        <v>Defects / Total</v>
      </c>
      <c r="J61" s="6"/>
    </row>
    <row r="62" spans="1:10" ht="11.25">
      <c r="A62" s="6"/>
      <c r="B62" s="8"/>
      <c r="C62" s="8"/>
      <c r="D62" s="8"/>
      <c r="E62" s="8"/>
      <c r="F62" s="8"/>
      <c r="G62" s="13" t="str">
        <f t="shared" si="4"/>
        <v>DPU</v>
      </c>
      <c r="H62" s="16">
        <f>H63/1000000</f>
        <v>0.00621</v>
      </c>
      <c r="I62" s="13" t="str">
        <f>I52</f>
        <v>(Total - Good) /  Total</v>
      </c>
      <c r="J62" s="6"/>
    </row>
    <row r="63" spans="1:10" ht="11.25">
      <c r="A63" s="6"/>
      <c r="B63" s="8"/>
      <c r="C63" s="8"/>
      <c r="D63" s="8"/>
      <c r="E63" s="8"/>
      <c r="F63" s="8"/>
      <c r="G63" s="13" t="str">
        <f t="shared" si="4"/>
        <v>DPM</v>
      </c>
      <c r="H63" s="16">
        <f>LOOKUP(H64,Sigma!$H$1:$H$47,Sigma!$I$1:$I$47)</f>
        <v>6210</v>
      </c>
      <c r="I63" s="13" t="str">
        <f>I53</f>
        <v>DPU x 1,000,000</v>
      </c>
      <c r="J63" s="6"/>
    </row>
    <row r="64" spans="1:10" ht="11.25">
      <c r="A64" s="6"/>
      <c r="B64" s="8"/>
      <c r="C64" s="8"/>
      <c r="D64" s="8"/>
      <c r="E64" s="8"/>
      <c r="F64" s="8"/>
      <c r="G64" s="13" t="str">
        <f t="shared" si="4"/>
        <v>Sigma Level</v>
      </c>
      <c r="H64" s="18">
        <f>IF(H54&lt;=5.5,H54+0.5,6)</f>
        <v>4</v>
      </c>
      <c r="I64" s="13" t="str">
        <f>I54</f>
        <v>Refer to Sigma Chart</v>
      </c>
      <c r="J64" s="6"/>
    </row>
    <row r="65" spans="1:10" ht="11.25">
      <c r="A65" s="6"/>
      <c r="B65" s="8"/>
      <c r="C65" s="8"/>
      <c r="D65" s="8"/>
      <c r="E65" s="8"/>
      <c r="F65" s="8"/>
      <c r="G65" s="58" t="str">
        <f t="shared" si="4"/>
        <v>Revenue x Good:</v>
      </c>
      <c r="H65" s="14">
        <f>$D$4*C60</f>
        <v>280.24878</v>
      </c>
      <c r="I65" s="22"/>
      <c r="J65" s="6"/>
    </row>
    <row r="66" spans="1:10" ht="11.25">
      <c r="A66" s="6"/>
      <c r="B66" s="8"/>
      <c r="C66" s="8"/>
      <c r="D66" s="8"/>
      <c r="E66" s="8"/>
      <c r="F66" s="8"/>
      <c r="G66" s="58" t="str">
        <f t="shared" si="4"/>
        <v>Revenue x Defects:</v>
      </c>
      <c r="H66" s="42">
        <f>(D60)*$D$4</f>
        <v>1.751219999999986</v>
      </c>
      <c r="I66" s="8"/>
      <c r="J66" s="6"/>
    </row>
    <row r="67" spans="1:10" ht="11.25">
      <c r="A67" s="6"/>
      <c r="B67" s="8"/>
      <c r="C67" s="8"/>
      <c r="D67" s="8"/>
      <c r="E67" s="8"/>
      <c r="F67" s="8"/>
      <c r="G67" s="58" t="str">
        <f t="shared" si="4"/>
        <v>Revenue x Total:</v>
      </c>
      <c r="H67" s="44">
        <f>(B60)*$D$4</f>
        <v>282</v>
      </c>
      <c r="I67" s="8"/>
      <c r="J67" s="6"/>
    </row>
    <row r="68" spans="1:10" ht="11.25">
      <c r="A68" s="6"/>
      <c r="B68" s="8"/>
      <c r="C68" s="8" t="str">
        <f>H74-$H$14&amp;" Sigma Improvement"</f>
        <v>3 Sigma Improvement</v>
      </c>
      <c r="D68" s="8"/>
      <c r="E68" s="8"/>
      <c r="F68" s="8"/>
      <c r="G68" s="8"/>
      <c r="H68" s="8"/>
      <c r="I68" s="8"/>
      <c r="J68" s="6"/>
    </row>
    <row r="69" spans="1:10" ht="11.25">
      <c r="A69" s="6"/>
      <c r="B69" s="9" t="str">
        <f>($B$2)</f>
        <v>Total</v>
      </c>
      <c r="C69" s="9" t="str">
        <f>($B$3)</f>
        <v>Good</v>
      </c>
      <c r="D69" s="9" t="str">
        <f>$B$5</f>
        <v>Defects</v>
      </c>
      <c r="E69" s="9" t="str">
        <f>($B$4)</f>
        <v>Conversion</v>
      </c>
      <c r="F69" s="8"/>
      <c r="G69" s="19"/>
      <c r="H69" s="20" t="s">
        <v>20</v>
      </c>
      <c r="I69" s="21"/>
      <c r="J69" s="6"/>
    </row>
    <row r="70" spans="1:10" ht="11.25">
      <c r="A70" s="6"/>
      <c r="B70" s="10">
        <f>($D$2)</f>
        <v>100</v>
      </c>
      <c r="C70" s="10">
        <f>B70-(H72*B70)</f>
        <v>99.865</v>
      </c>
      <c r="D70" s="31">
        <f>(B70-C70)</f>
        <v>0.13500000000000512</v>
      </c>
      <c r="E70" s="11">
        <f>IF(B70&lt;1,,(C70/B70))</f>
        <v>0.9986499999999999</v>
      </c>
      <c r="F70" s="8"/>
      <c r="G70" s="12" t="str">
        <f aca="true" t="shared" si="5" ref="G70:G77">G60</f>
        <v>Good Yield  (%)</v>
      </c>
      <c r="H70" s="17">
        <f>C70/B70</f>
        <v>0.9986499999999999</v>
      </c>
      <c r="I70" s="12" t="str">
        <f>I60</f>
        <v>Good / Total</v>
      </c>
      <c r="J70" s="6"/>
    </row>
    <row r="71" spans="1:10" ht="11.25">
      <c r="A71" s="6"/>
      <c r="B71" s="32"/>
      <c r="C71" s="32"/>
      <c r="D71" s="33"/>
      <c r="E71" s="34"/>
      <c r="F71" s="8"/>
      <c r="G71" s="12" t="str">
        <f t="shared" si="5"/>
        <v>DPU Defects (%)</v>
      </c>
      <c r="H71" s="36">
        <f>(D70/B70)</f>
        <v>0.0013500000000000512</v>
      </c>
      <c r="I71" s="12" t="str">
        <f>I61</f>
        <v>Defects / Total</v>
      </c>
      <c r="J71" s="6"/>
    </row>
    <row r="72" spans="1:10" ht="11.25">
      <c r="A72" s="6"/>
      <c r="B72" s="8"/>
      <c r="C72" s="8"/>
      <c r="D72" s="8"/>
      <c r="E72" s="8"/>
      <c r="F72" s="8"/>
      <c r="G72" s="13" t="str">
        <f t="shared" si="5"/>
        <v>DPU</v>
      </c>
      <c r="H72" s="16">
        <f>H73/1000000</f>
        <v>0.00135</v>
      </c>
      <c r="I72" s="13" t="str">
        <f>I62</f>
        <v>(Total - Good) /  Total</v>
      </c>
      <c r="J72" s="6"/>
    </row>
    <row r="73" spans="1:10" ht="11.25">
      <c r="A73" s="6"/>
      <c r="B73" s="8"/>
      <c r="C73" s="8"/>
      <c r="D73" s="8"/>
      <c r="E73" s="8"/>
      <c r="F73" s="8"/>
      <c r="G73" s="13" t="str">
        <f t="shared" si="5"/>
        <v>DPM</v>
      </c>
      <c r="H73" s="16">
        <f>LOOKUP(H74,Sigma!$H$1:$H$47,Sigma!$I$1:$I$47)</f>
        <v>1350</v>
      </c>
      <c r="I73" s="13" t="str">
        <f>I63</f>
        <v>DPU x 1,000,000</v>
      </c>
      <c r="J73" s="6"/>
    </row>
    <row r="74" spans="1:10" ht="11.25">
      <c r="A74" s="6"/>
      <c r="B74" s="8"/>
      <c r="C74" s="8"/>
      <c r="D74" s="8"/>
      <c r="E74" s="8"/>
      <c r="F74" s="8"/>
      <c r="G74" s="13" t="str">
        <f t="shared" si="5"/>
        <v>Sigma Level</v>
      </c>
      <c r="H74" s="18">
        <f>IF(H64&lt;=5.5,H64+0.5,6)</f>
        <v>4.5</v>
      </c>
      <c r="I74" s="13" t="str">
        <f>I64</f>
        <v>Refer to Sigma Chart</v>
      </c>
      <c r="J74" s="6"/>
    </row>
    <row r="75" spans="1:10" ht="11.25">
      <c r="A75" s="6"/>
      <c r="B75" s="8"/>
      <c r="C75" s="8"/>
      <c r="D75" s="8"/>
      <c r="E75" s="8"/>
      <c r="F75" s="8"/>
      <c r="G75" s="58" t="str">
        <f t="shared" si="5"/>
        <v>Revenue x Good:</v>
      </c>
      <c r="H75" s="14">
        <f>$D$4*C70</f>
        <v>281.61929999999995</v>
      </c>
      <c r="I75" s="22"/>
      <c r="J75" s="6"/>
    </row>
    <row r="76" spans="1:10" ht="11.25">
      <c r="A76" s="6"/>
      <c r="B76" s="8"/>
      <c r="C76" s="8"/>
      <c r="D76" s="8"/>
      <c r="E76" s="8"/>
      <c r="F76" s="8"/>
      <c r="G76" s="58" t="str">
        <f t="shared" si="5"/>
        <v>Revenue x Defects:</v>
      </c>
      <c r="H76" s="42">
        <f>(D70)*$D$4</f>
        <v>0.3807000000000144</v>
      </c>
      <c r="I76" s="8"/>
      <c r="J76" s="6"/>
    </row>
    <row r="77" spans="1:10" ht="11.25">
      <c r="A77" s="6"/>
      <c r="B77" s="8"/>
      <c r="C77" s="8"/>
      <c r="D77" s="8"/>
      <c r="E77" s="8"/>
      <c r="F77" s="8"/>
      <c r="G77" s="58" t="str">
        <f t="shared" si="5"/>
        <v>Revenue x Total:</v>
      </c>
      <c r="H77" s="44">
        <f>(B70)*$D$4</f>
        <v>282</v>
      </c>
      <c r="I77" s="8"/>
      <c r="J77" s="6"/>
    </row>
    <row r="78" spans="1:10" ht="11.25">
      <c r="A78" s="6"/>
      <c r="B78" s="8"/>
      <c r="C78" s="8" t="str">
        <f>H84-$H$14&amp;" Sigma Improvement"</f>
        <v>3.5 Sigma Improvement</v>
      </c>
      <c r="D78" s="8"/>
      <c r="E78" s="8"/>
      <c r="F78" s="8"/>
      <c r="G78" s="8"/>
      <c r="H78" s="8"/>
      <c r="I78" s="8"/>
      <c r="J78" s="6"/>
    </row>
    <row r="79" spans="1:10" ht="11.25">
      <c r="A79" s="6"/>
      <c r="B79" s="9" t="str">
        <f>($B$2)</f>
        <v>Total</v>
      </c>
      <c r="C79" s="9" t="str">
        <f>($B$3)</f>
        <v>Good</v>
      </c>
      <c r="D79" s="9" t="str">
        <f>$B$5</f>
        <v>Defects</v>
      </c>
      <c r="E79" s="9" t="str">
        <f>($B$4)</f>
        <v>Conversion</v>
      </c>
      <c r="F79" s="8"/>
      <c r="G79" s="19"/>
      <c r="H79" s="20" t="s">
        <v>21</v>
      </c>
      <c r="I79" s="21"/>
      <c r="J79" s="6"/>
    </row>
    <row r="80" spans="1:10" ht="11.25">
      <c r="A80" s="6"/>
      <c r="B80" s="10">
        <f>($D$2)</f>
        <v>100</v>
      </c>
      <c r="C80" s="10">
        <f>B80-(H82*B80)</f>
        <v>99.9767</v>
      </c>
      <c r="D80" s="31">
        <f>(B80-C80)</f>
        <v>0.023300000000006094</v>
      </c>
      <c r="E80" s="11">
        <f>IF(B80&lt;1,,(C80/B80))</f>
        <v>0.999767</v>
      </c>
      <c r="F80" s="8"/>
      <c r="G80" s="12" t="str">
        <f aca="true" t="shared" si="6" ref="G80:G87">G70</f>
        <v>Good Yield  (%)</v>
      </c>
      <c r="H80" s="17">
        <f>C80/B80</f>
        <v>0.999767</v>
      </c>
      <c r="I80" s="12" t="str">
        <f>I70</f>
        <v>Good / Total</v>
      </c>
      <c r="J80" s="6"/>
    </row>
    <row r="81" spans="1:10" ht="11.25">
      <c r="A81" s="6"/>
      <c r="B81" s="32"/>
      <c r="C81" s="32"/>
      <c r="D81" s="33"/>
      <c r="E81" s="34"/>
      <c r="F81" s="8"/>
      <c r="G81" s="12" t="str">
        <f t="shared" si="6"/>
        <v>DPU Defects (%)</v>
      </c>
      <c r="H81" s="36">
        <f>(D80/B80)</f>
        <v>0.00023300000000006093</v>
      </c>
      <c r="I81" s="12" t="str">
        <f>I71</f>
        <v>Defects / Total</v>
      </c>
      <c r="J81" s="6"/>
    </row>
    <row r="82" spans="1:10" ht="11.25">
      <c r="A82" s="6"/>
      <c r="B82" s="8"/>
      <c r="C82" s="8"/>
      <c r="D82" s="8"/>
      <c r="E82" s="8"/>
      <c r="F82" s="8"/>
      <c r="G82" s="13" t="str">
        <f t="shared" si="6"/>
        <v>DPU</v>
      </c>
      <c r="H82" s="16">
        <f>H83/1000000</f>
        <v>0.000233</v>
      </c>
      <c r="I82" s="13" t="str">
        <f>I72</f>
        <v>(Total - Good) /  Total</v>
      </c>
      <c r="J82" s="6"/>
    </row>
    <row r="83" spans="1:10" ht="11.25">
      <c r="A83" s="6"/>
      <c r="B83" s="8"/>
      <c r="C83" s="8"/>
      <c r="D83" s="8"/>
      <c r="E83" s="8"/>
      <c r="F83" s="8"/>
      <c r="G83" s="13" t="str">
        <f t="shared" si="6"/>
        <v>DPM</v>
      </c>
      <c r="H83" s="16">
        <f>LOOKUP(H84,Sigma!$H$1:$H$47,Sigma!$I$1:$I$47)</f>
        <v>233</v>
      </c>
      <c r="I83" s="13" t="str">
        <f>I73</f>
        <v>DPU x 1,000,000</v>
      </c>
      <c r="J83" s="6"/>
    </row>
    <row r="84" spans="1:10" ht="11.25">
      <c r="A84" s="6"/>
      <c r="B84" s="8"/>
      <c r="C84" s="8"/>
      <c r="D84" s="8"/>
      <c r="E84" s="8"/>
      <c r="F84" s="8"/>
      <c r="G84" s="13" t="str">
        <f t="shared" si="6"/>
        <v>Sigma Level</v>
      </c>
      <c r="H84" s="18">
        <f>IF(H74&lt;=5.5,H74+0.5,6)</f>
        <v>5</v>
      </c>
      <c r="I84" s="13" t="str">
        <f>I74</f>
        <v>Refer to Sigma Chart</v>
      </c>
      <c r="J84" s="6"/>
    </row>
    <row r="85" spans="1:10" ht="11.25">
      <c r="A85" s="6"/>
      <c r="B85" s="8"/>
      <c r="C85" s="8"/>
      <c r="D85" s="8"/>
      <c r="E85" s="8"/>
      <c r="F85" s="8"/>
      <c r="G85" s="58" t="str">
        <f t="shared" si="6"/>
        <v>Revenue x Good:</v>
      </c>
      <c r="H85" s="14">
        <f>$D$4*C80</f>
        <v>281.93429399999997</v>
      </c>
      <c r="I85" s="22"/>
      <c r="J85" s="6"/>
    </row>
    <row r="86" spans="1:10" ht="11.25">
      <c r="A86" s="6"/>
      <c r="B86" s="8"/>
      <c r="C86" s="8"/>
      <c r="D86" s="8"/>
      <c r="E86" s="8"/>
      <c r="F86" s="8"/>
      <c r="G86" s="58" t="str">
        <f t="shared" si="6"/>
        <v>Revenue x Defects:</v>
      </c>
      <c r="H86" s="42">
        <f>(D80)*$D$4</f>
        <v>0.06570600000001718</v>
      </c>
      <c r="I86" s="8"/>
      <c r="J86" s="6"/>
    </row>
    <row r="87" spans="1:10" ht="11.25">
      <c r="A87" s="6"/>
      <c r="B87" s="8"/>
      <c r="C87" s="8"/>
      <c r="D87" s="8"/>
      <c r="E87" s="8"/>
      <c r="F87" s="8"/>
      <c r="G87" s="58" t="str">
        <f t="shared" si="6"/>
        <v>Revenue x Total:</v>
      </c>
      <c r="H87" s="44">
        <f>(B80)*$D$4</f>
        <v>282</v>
      </c>
      <c r="I87" s="8"/>
      <c r="J87" s="6"/>
    </row>
    <row r="88" spans="1:10" ht="11.25">
      <c r="A88" s="6"/>
      <c r="B88" s="8"/>
      <c r="C88" s="8" t="str">
        <f>H94-$H$14&amp;" Sigma Improvement"</f>
        <v>4 Sigma Improvement</v>
      </c>
      <c r="D88" s="8"/>
      <c r="E88" s="8"/>
      <c r="F88" s="8"/>
      <c r="G88" s="8"/>
      <c r="H88" s="8"/>
      <c r="I88" s="8"/>
      <c r="J88" s="6"/>
    </row>
    <row r="89" spans="1:10" ht="11.25">
      <c r="A89" s="6"/>
      <c r="B89" s="9" t="str">
        <f>($B$2)</f>
        <v>Total</v>
      </c>
      <c r="C89" s="9" t="str">
        <f>($B$3)</f>
        <v>Good</v>
      </c>
      <c r="D89" s="9" t="str">
        <f>$B$5</f>
        <v>Defects</v>
      </c>
      <c r="E89" s="9" t="str">
        <f>($B$4)</f>
        <v>Conversion</v>
      </c>
      <c r="F89" s="8"/>
      <c r="G89" s="19"/>
      <c r="H89" s="20" t="s">
        <v>22</v>
      </c>
      <c r="I89" s="21"/>
      <c r="J89" s="6"/>
    </row>
    <row r="90" spans="1:10" ht="11.25">
      <c r="A90" s="6"/>
      <c r="B90" s="10">
        <f>($D$2)</f>
        <v>100</v>
      </c>
      <c r="C90" s="10">
        <f>B90-(H92*B90)</f>
        <v>99.9968</v>
      </c>
      <c r="D90" s="31">
        <f>(B90-C90)</f>
        <v>0.003200000000006753</v>
      </c>
      <c r="E90" s="11">
        <f>IF(B90&lt;1,,(C90/B90))</f>
        <v>0.999968</v>
      </c>
      <c r="F90" s="8"/>
      <c r="G90" s="12" t="str">
        <f aca="true" t="shared" si="7" ref="G90:G97">G80</f>
        <v>Good Yield  (%)</v>
      </c>
      <c r="H90" s="17">
        <f>C90/B90</f>
        <v>0.999968</v>
      </c>
      <c r="I90" s="12" t="str">
        <f>I80</f>
        <v>Good / Total</v>
      </c>
      <c r="J90" s="6"/>
    </row>
    <row r="91" spans="1:10" ht="11.25">
      <c r="A91" s="6"/>
      <c r="B91" s="32"/>
      <c r="C91" s="32"/>
      <c r="D91" s="33"/>
      <c r="E91" s="34"/>
      <c r="F91" s="8"/>
      <c r="G91" s="12" t="str">
        <f t="shared" si="7"/>
        <v>DPU Defects (%)</v>
      </c>
      <c r="H91" s="38">
        <f>(D90/B90)</f>
        <v>3.200000000006753E-05</v>
      </c>
      <c r="I91" s="12" t="str">
        <f>I81</f>
        <v>Defects / Total</v>
      </c>
      <c r="J91" s="6"/>
    </row>
    <row r="92" spans="1:10" ht="11.25">
      <c r="A92" s="6"/>
      <c r="B92" s="8"/>
      <c r="C92" s="8"/>
      <c r="D92" s="8"/>
      <c r="E92" s="8"/>
      <c r="F92" s="8"/>
      <c r="G92" s="13" t="str">
        <f t="shared" si="7"/>
        <v>DPU</v>
      </c>
      <c r="H92" s="16">
        <f>H93/1000000</f>
        <v>3.2E-05</v>
      </c>
      <c r="I92" s="13" t="str">
        <f>I82</f>
        <v>(Total - Good) /  Total</v>
      </c>
      <c r="J92" s="6"/>
    </row>
    <row r="93" spans="1:10" ht="11.25">
      <c r="A93" s="6"/>
      <c r="B93" s="8"/>
      <c r="C93" s="8"/>
      <c r="D93" s="8"/>
      <c r="E93" s="8"/>
      <c r="F93" s="8"/>
      <c r="G93" s="13" t="str">
        <f t="shared" si="7"/>
        <v>DPM</v>
      </c>
      <c r="H93" s="16">
        <f>LOOKUP(H94,Sigma!$H$1:$H$47,Sigma!$I$1:$I$47)</f>
        <v>32</v>
      </c>
      <c r="I93" s="13" t="str">
        <f>I83</f>
        <v>DPU x 1,000,000</v>
      </c>
      <c r="J93" s="6"/>
    </row>
    <row r="94" spans="1:10" ht="11.25">
      <c r="A94" s="6"/>
      <c r="B94" s="8"/>
      <c r="C94" s="8"/>
      <c r="D94" s="8"/>
      <c r="E94" s="8"/>
      <c r="F94" s="8"/>
      <c r="G94" s="13" t="str">
        <f t="shared" si="7"/>
        <v>Sigma Level</v>
      </c>
      <c r="H94" s="18">
        <f>IF(H84&lt;=5.5,H84+0.5,6)</f>
        <v>5.5</v>
      </c>
      <c r="I94" s="13" t="str">
        <f>I84</f>
        <v>Refer to Sigma Chart</v>
      </c>
      <c r="J94" s="6"/>
    </row>
    <row r="95" spans="1:10" ht="11.25">
      <c r="A95" s="6"/>
      <c r="B95" s="8"/>
      <c r="C95" s="8"/>
      <c r="D95" s="8"/>
      <c r="E95" s="8"/>
      <c r="F95" s="8"/>
      <c r="G95" s="58" t="str">
        <f t="shared" si="7"/>
        <v>Revenue x Good:</v>
      </c>
      <c r="H95" s="14">
        <f>$D$4*C90</f>
        <v>281.990976</v>
      </c>
      <c r="I95" s="22"/>
      <c r="J95" s="6"/>
    </row>
    <row r="96" spans="1:10" ht="11.25">
      <c r="A96" s="6"/>
      <c r="B96" s="8"/>
      <c r="C96" s="8"/>
      <c r="D96" s="8"/>
      <c r="E96" s="8"/>
      <c r="F96" s="8"/>
      <c r="G96" s="58" t="str">
        <f t="shared" si="7"/>
        <v>Revenue x Defects:</v>
      </c>
      <c r="H96" s="42">
        <f>(D90)*$D$4</f>
        <v>0.009024000000019043</v>
      </c>
      <c r="I96" s="8"/>
      <c r="J96" s="6"/>
    </row>
    <row r="97" spans="1:10" ht="11.25">
      <c r="A97" s="6"/>
      <c r="B97" s="8"/>
      <c r="C97" s="8"/>
      <c r="D97" s="8"/>
      <c r="E97" s="8"/>
      <c r="F97" s="8"/>
      <c r="G97" s="58" t="str">
        <f t="shared" si="7"/>
        <v>Revenue x Total:</v>
      </c>
      <c r="H97" s="44">
        <f>(B90)*$D$4</f>
        <v>282</v>
      </c>
      <c r="I97" s="8"/>
      <c r="J97" s="6"/>
    </row>
    <row r="98" spans="1:10" ht="11.25">
      <c r="A98" s="6"/>
      <c r="B98" s="8"/>
      <c r="C98" s="8" t="str">
        <f>H104-$H$14&amp;" Sigma Improvement"</f>
        <v>4.5 Sigma Improvement</v>
      </c>
      <c r="D98" s="8"/>
      <c r="E98" s="8"/>
      <c r="F98" s="8"/>
      <c r="G98" s="8"/>
      <c r="H98" s="8"/>
      <c r="I98" s="8"/>
      <c r="J98" s="6"/>
    </row>
    <row r="99" spans="1:10" ht="11.25">
      <c r="A99" s="6"/>
      <c r="B99" s="9" t="str">
        <f>($B$2)</f>
        <v>Total</v>
      </c>
      <c r="C99" s="9" t="str">
        <f>($B$3)</f>
        <v>Good</v>
      </c>
      <c r="D99" s="9" t="str">
        <f>$B$5</f>
        <v>Defects</v>
      </c>
      <c r="E99" s="9" t="str">
        <f>($B$4)</f>
        <v>Conversion</v>
      </c>
      <c r="F99" s="8"/>
      <c r="G99" s="19"/>
      <c r="H99" s="20" t="s">
        <v>23</v>
      </c>
      <c r="I99" s="21"/>
      <c r="J99" s="6"/>
    </row>
    <row r="100" spans="1:10" ht="11.25">
      <c r="A100" s="6"/>
      <c r="B100" s="10">
        <f>($D$2)</f>
        <v>100</v>
      </c>
      <c r="C100" s="10">
        <f>B100-(H102*B100)</f>
        <v>99.99966</v>
      </c>
      <c r="D100" s="31">
        <f>(B100-C100)</f>
        <v>0.0003399999999942338</v>
      </c>
      <c r="E100" s="11">
        <f>IF(B100&lt;1,,(C100/B100))</f>
        <v>0.9999966</v>
      </c>
      <c r="F100" s="8"/>
      <c r="G100" s="12" t="str">
        <f aca="true" t="shared" si="8" ref="G100:G107">G90</f>
        <v>Good Yield  (%)</v>
      </c>
      <c r="H100" s="17">
        <f>C100/B100</f>
        <v>0.9999966</v>
      </c>
      <c r="I100" s="12" t="str">
        <f>I90</f>
        <v>Good / Total</v>
      </c>
      <c r="J100" s="6"/>
    </row>
    <row r="101" spans="1:10" ht="11.25">
      <c r="A101" s="6"/>
      <c r="B101" s="32"/>
      <c r="C101" s="32"/>
      <c r="D101" s="33"/>
      <c r="E101" s="34"/>
      <c r="F101" s="8"/>
      <c r="G101" s="12" t="str">
        <f t="shared" si="8"/>
        <v>DPU Defects (%)</v>
      </c>
      <c r="H101" s="37">
        <f>(D100/B100)</f>
        <v>3.399999999942338E-06</v>
      </c>
      <c r="I101" s="12" t="str">
        <f>I91</f>
        <v>Defects / Total</v>
      </c>
      <c r="J101" s="6"/>
    </row>
    <row r="102" spans="1:10" ht="11.25">
      <c r="A102" s="6"/>
      <c r="B102" s="8"/>
      <c r="C102" s="8"/>
      <c r="D102" s="8"/>
      <c r="E102" s="8"/>
      <c r="F102" s="8"/>
      <c r="G102" s="13" t="str">
        <f t="shared" si="8"/>
        <v>DPU</v>
      </c>
      <c r="H102" s="16">
        <f>H103/1000000</f>
        <v>3.4E-06</v>
      </c>
      <c r="I102" s="13" t="str">
        <f>I92</f>
        <v>(Total - Good) /  Total</v>
      </c>
      <c r="J102" s="6"/>
    </row>
    <row r="103" spans="1:10" ht="11.25">
      <c r="A103" s="6"/>
      <c r="B103" s="8"/>
      <c r="C103" s="8"/>
      <c r="D103" s="8"/>
      <c r="E103" s="8"/>
      <c r="F103" s="8"/>
      <c r="G103" s="13" t="str">
        <f t="shared" si="8"/>
        <v>DPM</v>
      </c>
      <c r="H103" s="16">
        <f>LOOKUP(H104,Sigma!$H$1:$H$47,Sigma!$I$1:$I$47)</f>
        <v>3.4</v>
      </c>
      <c r="I103" s="13" t="str">
        <f>I93</f>
        <v>DPU x 1,000,000</v>
      </c>
      <c r="J103" s="6"/>
    </row>
    <row r="104" spans="1:10" ht="11.25">
      <c r="A104" s="6"/>
      <c r="B104" s="8"/>
      <c r="C104" s="8"/>
      <c r="D104" s="8"/>
      <c r="E104" s="8"/>
      <c r="F104" s="8"/>
      <c r="G104" s="13" t="str">
        <f t="shared" si="8"/>
        <v>Sigma Level</v>
      </c>
      <c r="H104" s="18">
        <f>IF(H94&lt;=5.5,H94+0.5,6)</f>
        <v>6</v>
      </c>
      <c r="I104" s="13" t="str">
        <f>I94</f>
        <v>Refer to Sigma Chart</v>
      </c>
      <c r="J104" s="6"/>
    </row>
    <row r="105" spans="1:10" ht="11.25">
      <c r="A105" s="6"/>
      <c r="B105" s="8"/>
      <c r="C105" s="8"/>
      <c r="D105" s="8"/>
      <c r="E105" s="8"/>
      <c r="F105" s="8"/>
      <c r="G105" s="58" t="str">
        <f t="shared" si="8"/>
        <v>Revenue x Good:</v>
      </c>
      <c r="H105" s="14">
        <f>$D$4*C100</f>
        <v>281.9990412</v>
      </c>
      <c r="I105" s="22"/>
      <c r="J105" s="6"/>
    </row>
    <row r="106" spans="1:10" ht="11.25">
      <c r="A106" s="6"/>
      <c r="B106" s="8"/>
      <c r="C106" s="8"/>
      <c r="D106" s="8"/>
      <c r="E106" s="8"/>
      <c r="F106" s="8"/>
      <c r="G106" s="58" t="str">
        <f t="shared" si="8"/>
        <v>Revenue x Defects:</v>
      </c>
      <c r="H106" s="42">
        <f>(D100)*$D$4</f>
        <v>0.0009587999999837392</v>
      </c>
      <c r="I106" s="8"/>
      <c r="J106" s="6"/>
    </row>
    <row r="107" spans="1:10" ht="11.25">
      <c r="A107" s="6"/>
      <c r="B107" s="6"/>
      <c r="C107" s="6"/>
      <c r="D107" s="6"/>
      <c r="E107" s="6"/>
      <c r="F107" s="6"/>
      <c r="G107" s="58" t="str">
        <f t="shared" si="8"/>
        <v>Revenue x Total:</v>
      </c>
      <c r="H107" s="44">
        <f>(B100)*$D$4</f>
        <v>282</v>
      </c>
      <c r="I107" s="6"/>
      <c r="J107" s="6"/>
    </row>
    <row r="108" spans="1:10" ht="11.25">
      <c r="A108" s="23" t="s">
        <v>25</v>
      </c>
      <c r="B108" s="6"/>
      <c r="C108" s="6"/>
      <c r="D108" s="6"/>
      <c r="E108" s="6"/>
      <c r="F108" s="6"/>
      <c r="G108" s="6"/>
      <c r="H108" s="6"/>
      <c r="I108" s="6"/>
      <c r="J108" s="6"/>
    </row>
    <row r="111" spans="7:8" ht="12.75">
      <c r="G111" s="24" t="s">
        <v>27</v>
      </c>
      <c r="H111" s="25" t="s">
        <v>28</v>
      </c>
    </row>
    <row r="112" spans="7:8" ht="12.75">
      <c r="G112" s="26" t="str">
        <f>($B$2)</f>
        <v>Total</v>
      </c>
      <c r="H112" s="28">
        <f>D2</f>
        <v>100</v>
      </c>
    </row>
    <row r="113" spans="7:8" ht="12.75">
      <c r="G113" s="26" t="str">
        <f>($B$3)</f>
        <v>Good</v>
      </c>
      <c r="H113" s="28">
        <f>D3</f>
        <v>50</v>
      </c>
    </row>
    <row r="114" spans="7:8" ht="12.75">
      <c r="G114" s="27" t="s">
        <v>26</v>
      </c>
      <c r="H114" s="28">
        <f>(H112-H113)</f>
        <v>50</v>
      </c>
    </row>
    <row r="115" spans="7:8" ht="12.75">
      <c r="G115" s="27" t="s">
        <v>6</v>
      </c>
      <c r="H115" s="29">
        <f>H13</f>
        <v>500000</v>
      </c>
    </row>
    <row r="116" spans="7:8" ht="12.75">
      <c r="G116" s="27" t="s">
        <v>0</v>
      </c>
      <c r="H116" s="30">
        <f>E10</f>
        <v>0.5</v>
      </c>
    </row>
    <row r="117" spans="7:8" ht="12.75">
      <c r="G117" s="27" t="s">
        <v>17</v>
      </c>
      <c r="H117" s="39">
        <f>NORMSINV(1-((D10)/(B10)))+1.5</f>
        <v>1.4999999999999998</v>
      </c>
    </row>
  </sheetData>
  <hyperlinks>
    <hyperlink ref="A1" r:id="rId1" display="http://templatestaff.com"/>
  </hyperlinks>
  <printOptions/>
  <pageMargins left="0.55" right="0" top="0.45" bottom="0" header="0" footer="0"/>
  <pageSetup fitToHeight="1" fitToWidth="1" horizontalDpi="600" verticalDpi="600" orientation="portrait" scale="63" r:id="rId4"/>
  <headerFooter alignWithMargins="0">
    <oddFooter>&amp;L&amp;"Arial,Italic"&amp;8Page &amp;P of &amp;N&amp;C&amp;"Arial,Italic"&amp;8SIGMACALC-EN-XLS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49" sqref="A49:IV56"/>
    </sheetView>
  </sheetViews>
  <sheetFormatPr defaultColWidth="9.140625" defaultRowHeight="12.75"/>
  <cols>
    <col min="1" max="1" width="8.28125" style="1" customWidth="1"/>
    <col min="2" max="2" width="11.28125" style="3" customWidth="1"/>
    <col min="3" max="3" width="10.8515625" style="3" customWidth="1"/>
    <col min="4" max="4" width="11.00390625" style="3" customWidth="1"/>
    <col min="5" max="5" width="8.8515625" style="3" customWidth="1"/>
    <col min="6" max="16384" width="8.8515625" style="2" customWidth="1"/>
  </cols>
  <sheetData>
    <row r="1" spans="1:9" s="48" customFormat="1" ht="9">
      <c r="A1" s="46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H1" s="49">
        <v>1.5</v>
      </c>
      <c r="I1" s="50">
        <v>480000</v>
      </c>
    </row>
    <row r="2" spans="1:9" s="48" customFormat="1" ht="9">
      <c r="A2" s="51">
        <v>1</v>
      </c>
      <c r="B2" s="49"/>
      <c r="C2" s="49" t="s">
        <v>16</v>
      </c>
      <c r="D2" s="49">
        <v>0</v>
      </c>
      <c r="E2" s="49">
        <v>0</v>
      </c>
      <c r="G2" s="49"/>
      <c r="H2" s="49">
        <v>1.6</v>
      </c>
      <c r="I2" s="50">
        <v>460172</v>
      </c>
    </row>
    <row r="3" spans="1:9" s="48" customFormat="1" ht="9">
      <c r="A3" s="51">
        <v>0.9999966</v>
      </c>
      <c r="B3" s="49">
        <v>4.5</v>
      </c>
      <c r="C3" s="49">
        <v>6</v>
      </c>
      <c r="D3" s="49">
        <v>3.4</v>
      </c>
      <c r="E3" s="49">
        <v>0.00034</v>
      </c>
      <c r="G3" s="49"/>
      <c r="H3" s="49">
        <v>1.7</v>
      </c>
      <c r="I3" s="50">
        <v>420740</v>
      </c>
    </row>
    <row r="4" spans="1:9" s="48" customFormat="1" ht="9">
      <c r="A4" s="51">
        <v>0.9999946</v>
      </c>
      <c r="B4" s="49">
        <v>4.4</v>
      </c>
      <c r="C4" s="49">
        <v>5.9</v>
      </c>
      <c r="D4" s="49">
        <v>5.4</v>
      </c>
      <c r="E4" s="49">
        <v>0.0005</v>
      </c>
      <c r="G4" s="49"/>
      <c r="H4" s="49">
        <v>1.8</v>
      </c>
      <c r="I4" s="50">
        <v>382089</v>
      </c>
    </row>
    <row r="5" spans="1:9" s="48" customFormat="1" ht="9">
      <c r="A5" s="51">
        <v>0.9999915</v>
      </c>
      <c r="B5" s="49">
        <v>4.3</v>
      </c>
      <c r="C5" s="49">
        <v>5.8</v>
      </c>
      <c r="D5" s="49">
        <v>8.5</v>
      </c>
      <c r="E5" s="49">
        <v>0.008</v>
      </c>
      <c r="G5" s="49"/>
      <c r="H5" s="49">
        <v>1.9</v>
      </c>
      <c r="I5" s="50">
        <v>344578</v>
      </c>
    </row>
    <row r="6" spans="1:9" s="48" customFormat="1" ht="9">
      <c r="A6" s="51">
        <v>0.9999866</v>
      </c>
      <c r="B6" s="49">
        <v>4.2</v>
      </c>
      <c r="C6" s="49">
        <v>5.7</v>
      </c>
      <c r="D6" s="49">
        <v>13</v>
      </c>
      <c r="E6" s="49">
        <v>0.001</v>
      </c>
      <c r="G6" s="49"/>
      <c r="H6" s="49">
        <v>2</v>
      </c>
      <c r="I6" s="50">
        <v>308538</v>
      </c>
    </row>
    <row r="7" spans="1:9" s="48" customFormat="1" ht="9">
      <c r="A7" s="51">
        <v>0.999979</v>
      </c>
      <c r="B7" s="49">
        <v>4.1</v>
      </c>
      <c r="C7" s="49">
        <v>5.6</v>
      </c>
      <c r="D7" s="49">
        <v>21</v>
      </c>
      <c r="E7" s="49">
        <v>0.002</v>
      </c>
      <c r="G7" s="49"/>
      <c r="H7" s="49">
        <v>2.1</v>
      </c>
      <c r="I7" s="50">
        <v>274253</v>
      </c>
    </row>
    <row r="8" spans="1:9" s="48" customFormat="1" ht="9">
      <c r="A8" s="51">
        <v>0.999968</v>
      </c>
      <c r="B8" s="49">
        <v>4</v>
      </c>
      <c r="C8" s="49">
        <v>5.5</v>
      </c>
      <c r="D8" s="49">
        <v>32</v>
      </c>
      <c r="E8" s="49">
        <v>0.003</v>
      </c>
      <c r="G8" s="49"/>
      <c r="H8" s="49">
        <v>2.2</v>
      </c>
      <c r="I8" s="50">
        <v>241964</v>
      </c>
    </row>
    <row r="9" spans="1:9" s="48" customFormat="1" ht="9">
      <c r="A9" s="51">
        <v>0.999952</v>
      </c>
      <c r="B9" s="49">
        <v>3.9</v>
      </c>
      <c r="C9" s="49">
        <v>5.4</v>
      </c>
      <c r="D9" s="49">
        <v>48</v>
      </c>
      <c r="E9" s="49">
        <v>0.004</v>
      </c>
      <c r="G9" s="49"/>
      <c r="H9" s="49">
        <v>2.3</v>
      </c>
      <c r="I9" s="50">
        <v>211855</v>
      </c>
    </row>
    <row r="10" spans="1:9" s="48" customFormat="1" ht="9">
      <c r="A10" s="51">
        <v>0.999928</v>
      </c>
      <c r="B10" s="49">
        <v>3.8</v>
      </c>
      <c r="C10" s="49">
        <v>5.3</v>
      </c>
      <c r="D10" s="49">
        <v>72</v>
      </c>
      <c r="E10" s="49">
        <v>0.007</v>
      </c>
      <c r="G10" s="49"/>
      <c r="H10" s="49">
        <v>2.4</v>
      </c>
      <c r="I10" s="50">
        <v>184060</v>
      </c>
    </row>
    <row r="11" spans="1:9" s="48" customFormat="1" ht="9">
      <c r="A11" s="51">
        <v>0.999892</v>
      </c>
      <c r="B11" s="49">
        <v>3.7</v>
      </c>
      <c r="C11" s="49">
        <v>5.2</v>
      </c>
      <c r="D11" s="49">
        <v>108</v>
      </c>
      <c r="E11" s="49">
        <v>0.01</v>
      </c>
      <c r="G11" s="49"/>
      <c r="H11" s="49">
        <v>2.5</v>
      </c>
      <c r="I11" s="50">
        <v>158655</v>
      </c>
    </row>
    <row r="12" spans="1:9" s="48" customFormat="1" ht="9">
      <c r="A12" s="51">
        <v>0.99984</v>
      </c>
      <c r="B12" s="49">
        <v>3.6</v>
      </c>
      <c r="C12" s="49">
        <v>5.1</v>
      </c>
      <c r="D12" s="49">
        <v>159</v>
      </c>
      <c r="E12" s="49">
        <v>0.015</v>
      </c>
      <c r="G12" s="49"/>
      <c r="H12" s="49">
        <v>2.6</v>
      </c>
      <c r="I12" s="50">
        <v>135666</v>
      </c>
    </row>
    <row r="13" spans="1:9" s="48" customFormat="1" ht="9">
      <c r="A13" s="51">
        <v>0.99977</v>
      </c>
      <c r="B13" s="49">
        <v>3.5</v>
      </c>
      <c r="C13" s="49">
        <v>5</v>
      </c>
      <c r="D13" s="49">
        <v>233</v>
      </c>
      <c r="E13" s="49">
        <v>0.023</v>
      </c>
      <c r="G13" s="49"/>
      <c r="H13" s="49">
        <v>2.7</v>
      </c>
      <c r="I13" s="50">
        <v>115070</v>
      </c>
    </row>
    <row r="14" spans="1:9" s="48" customFormat="1" ht="9">
      <c r="A14" s="51">
        <v>0.99966</v>
      </c>
      <c r="B14" s="49">
        <v>3.4</v>
      </c>
      <c r="C14" s="49">
        <v>4.9</v>
      </c>
      <c r="D14" s="49">
        <v>337</v>
      </c>
      <c r="E14" s="49">
        <v>0.033</v>
      </c>
      <c r="G14" s="49"/>
      <c r="H14" s="49">
        <v>2.8</v>
      </c>
      <c r="I14" s="50">
        <v>96801</v>
      </c>
    </row>
    <row r="15" spans="1:9" s="48" customFormat="1" ht="9">
      <c r="A15" s="51">
        <v>0.99952</v>
      </c>
      <c r="B15" s="49">
        <v>3.3</v>
      </c>
      <c r="C15" s="49">
        <v>4.8</v>
      </c>
      <c r="D15" s="49">
        <v>483</v>
      </c>
      <c r="E15" s="49">
        <v>0.048</v>
      </c>
      <c r="G15" s="49"/>
      <c r="H15" s="49">
        <v>2.9</v>
      </c>
      <c r="I15" s="50">
        <v>80757</v>
      </c>
    </row>
    <row r="16" spans="1:9" s="48" customFormat="1" ht="9">
      <c r="A16" s="51">
        <v>0.99931</v>
      </c>
      <c r="B16" s="49">
        <v>3.2</v>
      </c>
      <c r="C16" s="49">
        <v>4.7</v>
      </c>
      <c r="D16" s="49">
        <v>687</v>
      </c>
      <c r="E16" s="49">
        <v>0.068</v>
      </c>
      <c r="G16" s="49"/>
      <c r="H16" s="49">
        <v>3</v>
      </c>
      <c r="I16" s="50">
        <v>66807</v>
      </c>
    </row>
    <row r="17" spans="1:9" s="48" customFormat="1" ht="9">
      <c r="A17" s="51">
        <v>0.999</v>
      </c>
      <c r="B17" s="49">
        <v>3.1</v>
      </c>
      <c r="C17" s="49">
        <v>4.6</v>
      </c>
      <c r="D17" s="49">
        <v>968</v>
      </c>
      <c r="E17" s="49">
        <v>0.096</v>
      </c>
      <c r="G17" s="49"/>
      <c r="H17" s="49">
        <v>3.1</v>
      </c>
      <c r="I17" s="50">
        <v>54799</v>
      </c>
    </row>
    <row r="18" spans="1:9" s="48" customFormat="1" ht="9">
      <c r="A18" s="51">
        <v>0.9987</v>
      </c>
      <c r="B18" s="49">
        <v>3</v>
      </c>
      <c r="C18" s="49">
        <v>4.5</v>
      </c>
      <c r="D18" s="50">
        <v>1350</v>
      </c>
      <c r="E18" s="49">
        <v>0.135</v>
      </c>
      <c r="G18" s="49"/>
      <c r="H18" s="49">
        <v>3.2</v>
      </c>
      <c r="I18" s="50">
        <v>44565</v>
      </c>
    </row>
    <row r="19" spans="1:9" s="48" customFormat="1" ht="9">
      <c r="A19" s="51">
        <v>0.9981</v>
      </c>
      <c r="B19" s="49">
        <v>2.9</v>
      </c>
      <c r="C19" s="49">
        <v>4.4</v>
      </c>
      <c r="D19" s="50">
        <v>1866</v>
      </c>
      <c r="E19" s="49">
        <v>0.186</v>
      </c>
      <c r="G19" s="49"/>
      <c r="H19" s="49">
        <v>3.3</v>
      </c>
      <c r="I19" s="50">
        <v>35930</v>
      </c>
    </row>
    <row r="20" spans="1:9" s="48" customFormat="1" ht="9">
      <c r="A20" s="51">
        <v>0.9974</v>
      </c>
      <c r="B20" s="49">
        <v>2.8</v>
      </c>
      <c r="C20" s="49">
        <v>4.3</v>
      </c>
      <c r="D20" s="50">
        <v>2555</v>
      </c>
      <c r="E20" s="49">
        <v>0.255</v>
      </c>
      <c r="G20" s="49"/>
      <c r="H20" s="49">
        <v>3.4</v>
      </c>
      <c r="I20" s="50">
        <v>28716</v>
      </c>
    </row>
    <row r="21" spans="1:9" s="48" customFormat="1" ht="9">
      <c r="A21" s="51">
        <v>0.9965</v>
      </c>
      <c r="B21" s="49">
        <v>2.7</v>
      </c>
      <c r="C21" s="49">
        <v>4.2</v>
      </c>
      <c r="D21" s="50">
        <v>3467</v>
      </c>
      <c r="E21" s="49">
        <v>0.346</v>
      </c>
      <c r="G21" s="49"/>
      <c r="H21" s="49">
        <v>3.5</v>
      </c>
      <c r="I21" s="50">
        <v>22750</v>
      </c>
    </row>
    <row r="22" spans="1:9" s="48" customFormat="1" ht="9">
      <c r="A22" s="51">
        <v>0.9953</v>
      </c>
      <c r="B22" s="49">
        <v>2.6</v>
      </c>
      <c r="C22" s="49">
        <v>4.1</v>
      </c>
      <c r="D22" s="50">
        <v>4661</v>
      </c>
      <c r="E22" s="49">
        <v>0.466</v>
      </c>
      <c r="G22" s="49"/>
      <c r="H22" s="49">
        <v>3.6</v>
      </c>
      <c r="I22" s="50">
        <v>17864</v>
      </c>
    </row>
    <row r="23" spans="1:9" s="48" customFormat="1" ht="9">
      <c r="A23" s="51">
        <v>0.9938</v>
      </c>
      <c r="B23" s="49">
        <v>2.5</v>
      </c>
      <c r="C23" s="49">
        <v>4</v>
      </c>
      <c r="D23" s="50">
        <v>6210</v>
      </c>
      <c r="E23" s="49">
        <v>0.621</v>
      </c>
      <c r="G23" s="49"/>
      <c r="H23" s="49">
        <v>3.7</v>
      </c>
      <c r="I23" s="50">
        <v>13903</v>
      </c>
    </row>
    <row r="24" spans="1:9" s="48" customFormat="1" ht="9">
      <c r="A24" s="51">
        <v>0.9918</v>
      </c>
      <c r="B24" s="49">
        <v>2.4</v>
      </c>
      <c r="C24" s="49">
        <v>3.9</v>
      </c>
      <c r="D24" s="50">
        <v>8198</v>
      </c>
      <c r="E24" s="49">
        <v>0.819</v>
      </c>
      <c r="G24" s="49"/>
      <c r="H24" s="49">
        <v>3.8</v>
      </c>
      <c r="I24" s="50">
        <v>10724</v>
      </c>
    </row>
    <row r="25" spans="1:9" s="48" customFormat="1" ht="9">
      <c r="A25" s="51">
        <v>0.989</v>
      </c>
      <c r="B25" s="49">
        <v>2.3</v>
      </c>
      <c r="C25" s="49">
        <v>3.8</v>
      </c>
      <c r="D25" s="50">
        <v>10724</v>
      </c>
      <c r="E25" s="49">
        <v>1.07</v>
      </c>
      <c r="G25" s="49"/>
      <c r="H25" s="49">
        <v>3.9</v>
      </c>
      <c r="I25" s="50">
        <v>8198</v>
      </c>
    </row>
    <row r="26" spans="1:9" s="48" customFormat="1" ht="9">
      <c r="A26" s="51">
        <v>0.986</v>
      </c>
      <c r="B26" s="49">
        <v>2.2</v>
      </c>
      <c r="C26" s="49">
        <v>3.7</v>
      </c>
      <c r="D26" s="50">
        <v>13903</v>
      </c>
      <c r="E26" s="49">
        <v>1.39</v>
      </c>
      <c r="G26" s="49"/>
      <c r="H26" s="49">
        <v>4</v>
      </c>
      <c r="I26" s="50">
        <v>6210</v>
      </c>
    </row>
    <row r="27" spans="1:9" s="48" customFormat="1" ht="9">
      <c r="A27" s="51">
        <v>0.982</v>
      </c>
      <c r="B27" s="49">
        <v>2.1</v>
      </c>
      <c r="C27" s="49">
        <v>3.6</v>
      </c>
      <c r="D27" s="50">
        <v>17864</v>
      </c>
      <c r="E27" s="49">
        <v>1.78</v>
      </c>
      <c r="G27" s="49"/>
      <c r="H27" s="49">
        <v>4.1</v>
      </c>
      <c r="I27" s="50">
        <v>4661</v>
      </c>
    </row>
    <row r="28" spans="1:9" s="48" customFormat="1" ht="9">
      <c r="A28" s="51">
        <v>0.977</v>
      </c>
      <c r="B28" s="49">
        <v>2</v>
      </c>
      <c r="C28" s="49">
        <v>3.5</v>
      </c>
      <c r="D28" s="50">
        <v>22750</v>
      </c>
      <c r="E28" s="49">
        <v>2.27</v>
      </c>
      <c r="G28" s="49"/>
      <c r="H28" s="49">
        <v>4.2</v>
      </c>
      <c r="I28" s="50">
        <v>3467</v>
      </c>
    </row>
    <row r="29" spans="1:9" s="48" customFormat="1" ht="9">
      <c r="A29" s="51">
        <v>0.971</v>
      </c>
      <c r="B29" s="49">
        <v>1.9</v>
      </c>
      <c r="C29" s="49">
        <v>3.4</v>
      </c>
      <c r="D29" s="50">
        <v>28716</v>
      </c>
      <c r="E29" s="49">
        <v>2.87</v>
      </c>
      <c r="G29" s="49"/>
      <c r="H29" s="49">
        <v>4.3</v>
      </c>
      <c r="I29" s="50">
        <v>2555</v>
      </c>
    </row>
    <row r="30" spans="1:9" s="48" customFormat="1" ht="9">
      <c r="A30" s="51">
        <v>0.964</v>
      </c>
      <c r="B30" s="49">
        <v>1.8</v>
      </c>
      <c r="C30" s="49">
        <v>3.3</v>
      </c>
      <c r="D30" s="50">
        <v>35930</v>
      </c>
      <c r="E30" s="49">
        <v>3.59</v>
      </c>
      <c r="G30" s="49"/>
      <c r="H30" s="49">
        <v>4.4</v>
      </c>
      <c r="I30" s="50">
        <v>1866</v>
      </c>
    </row>
    <row r="31" spans="1:9" s="48" customFormat="1" ht="9">
      <c r="A31" s="51">
        <v>0.955</v>
      </c>
      <c r="B31" s="49">
        <v>1.7</v>
      </c>
      <c r="C31" s="49">
        <v>3.2</v>
      </c>
      <c r="D31" s="50">
        <v>44565</v>
      </c>
      <c r="E31" s="49">
        <v>4.46</v>
      </c>
      <c r="G31" s="49"/>
      <c r="H31" s="49">
        <v>4.5</v>
      </c>
      <c r="I31" s="50">
        <v>1350</v>
      </c>
    </row>
    <row r="32" spans="1:9" s="48" customFormat="1" ht="9">
      <c r="A32" s="51">
        <v>0.945</v>
      </c>
      <c r="B32" s="49">
        <v>1.6</v>
      </c>
      <c r="C32" s="49">
        <v>3.1</v>
      </c>
      <c r="D32" s="50">
        <v>54799</v>
      </c>
      <c r="E32" s="49">
        <v>5.48</v>
      </c>
      <c r="G32" s="49"/>
      <c r="H32" s="49">
        <v>4.6</v>
      </c>
      <c r="I32" s="49">
        <v>968</v>
      </c>
    </row>
    <row r="33" spans="1:9" s="48" customFormat="1" ht="9">
      <c r="A33" s="51">
        <v>0.933</v>
      </c>
      <c r="B33" s="49">
        <v>1.5</v>
      </c>
      <c r="C33" s="49">
        <v>3</v>
      </c>
      <c r="D33" s="50">
        <v>66807</v>
      </c>
      <c r="E33" s="49">
        <v>6.68</v>
      </c>
      <c r="G33" s="49"/>
      <c r="H33" s="49">
        <v>4.7</v>
      </c>
      <c r="I33" s="49">
        <v>687</v>
      </c>
    </row>
    <row r="34" spans="1:9" s="48" customFormat="1" ht="9">
      <c r="A34" s="51">
        <v>0.919</v>
      </c>
      <c r="B34" s="49">
        <v>1.4</v>
      </c>
      <c r="C34" s="49">
        <v>2.9</v>
      </c>
      <c r="D34" s="50">
        <v>80757</v>
      </c>
      <c r="E34" s="49">
        <v>8.08</v>
      </c>
      <c r="G34" s="49"/>
      <c r="H34" s="49">
        <v>4.8</v>
      </c>
      <c r="I34" s="49">
        <v>483</v>
      </c>
    </row>
    <row r="35" spans="1:9" s="48" customFormat="1" ht="9">
      <c r="A35" s="51">
        <v>0.903</v>
      </c>
      <c r="B35" s="49">
        <v>1.3</v>
      </c>
      <c r="C35" s="49">
        <v>2.8</v>
      </c>
      <c r="D35" s="50">
        <v>96801</v>
      </c>
      <c r="E35" s="49">
        <v>9.68</v>
      </c>
      <c r="G35" s="49"/>
      <c r="H35" s="49">
        <v>4.9</v>
      </c>
      <c r="I35" s="49">
        <v>337</v>
      </c>
    </row>
    <row r="36" spans="1:9" s="48" customFormat="1" ht="9">
      <c r="A36" s="51">
        <v>0.885</v>
      </c>
      <c r="B36" s="49">
        <v>1.2</v>
      </c>
      <c r="C36" s="49">
        <v>2.7</v>
      </c>
      <c r="D36" s="50">
        <v>115070</v>
      </c>
      <c r="E36" s="49">
        <v>11.5</v>
      </c>
      <c r="G36" s="49"/>
      <c r="H36" s="49">
        <v>5</v>
      </c>
      <c r="I36" s="49">
        <v>233</v>
      </c>
    </row>
    <row r="37" spans="1:9" s="48" customFormat="1" ht="9">
      <c r="A37" s="51">
        <v>0.864</v>
      </c>
      <c r="B37" s="49">
        <v>1.1</v>
      </c>
      <c r="C37" s="49">
        <v>2.6</v>
      </c>
      <c r="D37" s="50">
        <v>135666</v>
      </c>
      <c r="E37" s="49">
        <v>13.5</v>
      </c>
      <c r="G37" s="49"/>
      <c r="H37" s="49">
        <v>5.1</v>
      </c>
      <c r="I37" s="49">
        <v>159</v>
      </c>
    </row>
    <row r="38" spans="1:9" s="48" customFormat="1" ht="9">
      <c r="A38" s="51">
        <v>0.841</v>
      </c>
      <c r="B38" s="49">
        <v>1</v>
      </c>
      <c r="C38" s="49">
        <v>2.5</v>
      </c>
      <c r="D38" s="50">
        <v>158655</v>
      </c>
      <c r="E38" s="49">
        <v>15.8</v>
      </c>
      <c r="G38" s="49"/>
      <c r="H38" s="49">
        <v>5.2</v>
      </c>
      <c r="I38" s="49">
        <v>108</v>
      </c>
    </row>
    <row r="39" spans="1:9" s="48" customFormat="1" ht="9">
      <c r="A39" s="51">
        <v>0.816</v>
      </c>
      <c r="B39" s="49">
        <v>0.9</v>
      </c>
      <c r="C39" s="49">
        <v>2.4</v>
      </c>
      <c r="D39" s="50">
        <v>184060</v>
      </c>
      <c r="E39" s="49">
        <v>18.4</v>
      </c>
      <c r="G39" s="49"/>
      <c r="H39" s="49">
        <v>5.3</v>
      </c>
      <c r="I39" s="49">
        <v>72</v>
      </c>
    </row>
    <row r="40" spans="1:9" s="48" customFormat="1" ht="9">
      <c r="A40" s="51">
        <v>0.788</v>
      </c>
      <c r="B40" s="49">
        <v>0.8</v>
      </c>
      <c r="C40" s="49">
        <v>2.3</v>
      </c>
      <c r="D40" s="50">
        <v>211855</v>
      </c>
      <c r="E40" s="49">
        <v>21.2</v>
      </c>
      <c r="G40" s="49"/>
      <c r="H40" s="49">
        <v>5.4</v>
      </c>
      <c r="I40" s="49">
        <v>48</v>
      </c>
    </row>
    <row r="41" spans="1:9" s="48" customFormat="1" ht="9">
      <c r="A41" s="51">
        <v>0.758</v>
      </c>
      <c r="B41" s="49">
        <v>0.7</v>
      </c>
      <c r="C41" s="49">
        <v>2.2</v>
      </c>
      <c r="D41" s="50">
        <v>241964</v>
      </c>
      <c r="E41" s="49">
        <v>24.2</v>
      </c>
      <c r="G41" s="49"/>
      <c r="H41" s="49">
        <v>5.5</v>
      </c>
      <c r="I41" s="49">
        <v>32</v>
      </c>
    </row>
    <row r="42" spans="1:9" s="48" customFormat="1" ht="9">
      <c r="A42" s="51">
        <v>0.726</v>
      </c>
      <c r="B42" s="49">
        <v>0.6</v>
      </c>
      <c r="C42" s="49">
        <v>2.1</v>
      </c>
      <c r="D42" s="50">
        <v>274253</v>
      </c>
      <c r="E42" s="49">
        <v>27.4</v>
      </c>
      <c r="G42" s="49"/>
      <c r="H42" s="49">
        <v>5.6</v>
      </c>
      <c r="I42" s="49">
        <v>21</v>
      </c>
    </row>
    <row r="43" spans="1:9" s="48" customFormat="1" ht="9">
      <c r="A43" s="51">
        <v>0.691</v>
      </c>
      <c r="B43" s="49">
        <v>0.5</v>
      </c>
      <c r="C43" s="49">
        <v>2</v>
      </c>
      <c r="D43" s="50">
        <v>308538</v>
      </c>
      <c r="E43" s="49">
        <v>30.8</v>
      </c>
      <c r="G43" s="49"/>
      <c r="H43" s="49">
        <v>5.7</v>
      </c>
      <c r="I43" s="49">
        <v>13</v>
      </c>
    </row>
    <row r="44" spans="1:9" s="48" customFormat="1" ht="9">
      <c r="A44" s="51">
        <v>0.655</v>
      </c>
      <c r="B44" s="49">
        <v>0.4</v>
      </c>
      <c r="C44" s="49">
        <v>1.9</v>
      </c>
      <c r="D44" s="50">
        <v>344578</v>
      </c>
      <c r="E44" s="49">
        <v>34.4</v>
      </c>
      <c r="G44" s="49"/>
      <c r="H44" s="49">
        <v>5.8</v>
      </c>
      <c r="I44" s="49">
        <v>8.5</v>
      </c>
    </row>
    <row r="45" spans="1:9" s="48" customFormat="1" ht="9">
      <c r="A45" s="51">
        <v>0.618</v>
      </c>
      <c r="B45" s="49">
        <v>0.3</v>
      </c>
      <c r="C45" s="49">
        <v>1.8</v>
      </c>
      <c r="D45" s="50">
        <v>382089</v>
      </c>
      <c r="E45" s="49">
        <v>38.2</v>
      </c>
      <c r="G45" s="49"/>
      <c r="H45" s="49">
        <v>5.9</v>
      </c>
      <c r="I45" s="49">
        <v>5.4</v>
      </c>
    </row>
    <row r="46" spans="1:9" s="48" customFormat="1" ht="9">
      <c r="A46" s="51">
        <v>0.579</v>
      </c>
      <c r="B46" s="49">
        <v>0.2</v>
      </c>
      <c r="C46" s="49">
        <v>1.7</v>
      </c>
      <c r="D46" s="50">
        <v>420740</v>
      </c>
      <c r="E46" s="49">
        <v>42</v>
      </c>
      <c r="G46" s="49"/>
      <c r="H46" s="49">
        <v>6</v>
      </c>
      <c r="I46" s="49">
        <v>3.4</v>
      </c>
    </row>
    <row r="47" spans="1:9" s="48" customFormat="1" ht="9">
      <c r="A47" s="51">
        <v>0.54</v>
      </c>
      <c r="B47" s="49">
        <v>0.1</v>
      </c>
      <c r="C47" s="49">
        <v>1.6</v>
      </c>
      <c r="D47" s="50">
        <v>460172</v>
      </c>
      <c r="E47" s="49">
        <v>46</v>
      </c>
      <c r="H47" s="49" t="s">
        <v>16</v>
      </c>
      <c r="I47" s="49">
        <v>0</v>
      </c>
    </row>
    <row r="48" spans="3:4" ht="8.25">
      <c r="C48" s="3">
        <v>1.5</v>
      </c>
      <c r="D48" s="4">
        <v>480000</v>
      </c>
    </row>
    <row r="50" ht="8.25">
      <c r="C50" s="3" t="str">
        <f>"-infinity Z"</f>
        <v>-infinity Z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&amp;L&amp;"Arial,Italic"&amp;8Page &amp;P of &amp;N&amp;C&amp;"Arial,Italic"&amp;8SIGMACALC-EN-XLS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2006-06-23T11:07:55Z</cp:lastPrinted>
  <dcterms:created xsi:type="dcterms:W3CDTF">2002-07-17T17:01:18Z</dcterms:created>
  <dcterms:modified xsi:type="dcterms:W3CDTF">2009-08-16T01:27:37Z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