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835" activeTab="3"/>
  </bookViews>
  <sheets>
    <sheet name="Report" sheetId="1" r:id="rId1"/>
    <sheet name="DFA" sheetId="2" r:id="rId2"/>
    <sheet name="Ideas" sheetId="3" r:id="rId3"/>
    <sheet name="DFM" sheetId="4" r:id="rId4"/>
  </sheets>
  <definedNames/>
  <calcPr fullCalcOnLoad="1"/>
</workbook>
</file>

<file path=xl/sharedStrings.xml><?xml version="1.0" encoding="utf-8"?>
<sst xmlns="http://schemas.openxmlformats.org/spreadsheetml/2006/main" count="371" uniqueCount="152">
  <si>
    <t>Product</t>
  </si>
  <si>
    <t>DFA-DFM Analysis Summary</t>
  </si>
  <si>
    <t>Date</t>
  </si>
  <si>
    <t>Rev.</t>
  </si>
  <si>
    <t>Part Number</t>
  </si>
  <si>
    <t>Team Members</t>
  </si>
  <si>
    <t>Name</t>
  </si>
  <si>
    <t>Team Leader</t>
  </si>
  <si>
    <r>
      <t>DFM -</t>
    </r>
    <r>
      <rPr>
        <sz val="14"/>
        <rFont val="Arial"/>
        <family val="2"/>
      </rPr>
      <t xml:space="preserve"> Results</t>
    </r>
  </si>
  <si>
    <r>
      <t>DFA</t>
    </r>
    <r>
      <rPr>
        <sz val="14"/>
        <rFont val="Arial"/>
        <family val="2"/>
      </rPr>
      <t xml:space="preserve"> - Results</t>
    </r>
  </si>
  <si>
    <t>Origination</t>
  </si>
  <si>
    <t>(Configuration Optimization)</t>
  </si>
  <si>
    <t>(Production Readiness)</t>
  </si>
  <si>
    <t>Original Configuration</t>
  </si>
  <si>
    <t>Used on</t>
  </si>
  <si>
    <t>Part No.</t>
  </si>
  <si>
    <t>Control Signature</t>
  </si>
  <si>
    <t>Part Count</t>
  </si>
  <si>
    <t>Theoretical Min. Parts</t>
  </si>
  <si>
    <t>Insertion</t>
  </si>
  <si>
    <t>Standard Parts</t>
  </si>
  <si>
    <t>Further Processing</t>
  </si>
  <si>
    <t>Handling Index</t>
  </si>
  <si>
    <t>Sub-Assembles</t>
  </si>
  <si>
    <t>Assembly Name</t>
  </si>
  <si>
    <t>Parts</t>
  </si>
  <si>
    <t>Nest / Tangle / Stick together</t>
  </si>
  <si>
    <t>Flexible/ Fragile / Sharp / Slippery</t>
  </si>
  <si>
    <t>Handling</t>
  </si>
  <si>
    <t>Resistance to insertion</t>
  </si>
  <si>
    <t>Screw / Drill / Twist / Rivet / Bend / Crimp</t>
  </si>
  <si>
    <t>Weld / Solder / Glue</t>
  </si>
  <si>
    <t>Paint / Lube / heat / Apply liquid or gas</t>
  </si>
  <si>
    <t>Test / Measure / Adjust</t>
  </si>
  <si>
    <t>Number of Sub-Assemblies</t>
  </si>
  <si>
    <t>Insertion Index</t>
  </si>
  <si>
    <t>Further Processing Index</t>
  </si>
  <si>
    <t>Y</t>
  </si>
  <si>
    <t>Sub-Assemblies</t>
  </si>
  <si>
    <t>Total Parts</t>
  </si>
  <si>
    <t>Design</t>
  </si>
  <si>
    <t>Manufacturing</t>
  </si>
  <si>
    <t>Quality</t>
  </si>
  <si>
    <t>Finance</t>
  </si>
  <si>
    <t>Suppliers</t>
  </si>
  <si>
    <t># of Critical Parameters</t>
  </si>
  <si>
    <t>Process Standard Deviation</t>
  </si>
  <si>
    <t>Critical Tolerances</t>
  </si>
  <si>
    <t>Estimated Yield / Critical Tolerances</t>
  </si>
  <si>
    <t>Tooling Required</t>
  </si>
  <si>
    <t>RTY estimate</t>
  </si>
  <si>
    <t>Sub-Assembly</t>
  </si>
  <si>
    <t>Purchasing</t>
  </si>
  <si>
    <t>B</t>
  </si>
  <si>
    <t>Totals</t>
  </si>
  <si>
    <t>&lt;1</t>
  </si>
  <si>
    <t>DFA Completed</t>
  </si>
  <si>
    <t>Final Assembly</t>
  </si>
  <si>
    <t>Number of different Mounting and Fastening Hardware Types</t>
  </si>
  <si>
    <t>Design Efficiency</t>
  </si>
  <si>
    <t>Long Term</t>
  </si>
  <si>
    <t>Medium Term</t>
  </si>
  <si>
    <t>Short Term</t>
  </si>
  <si>
    <t>Low</t>
  </si>
  <si>
    <t>Medium</t>
  </si>
  <si>
    <t>High</t>
  </si>
  <si>
    <t>Implementation</t>
  </si>
  <si>
    <t>Standard Material</t>
  </si>
  <si>
    <t>Number of Processing Steps</t>
  </si>
  <si>
    <t>Assembly Sigma for Parts Studied</t>
  </si>
  <si>
    <t>Total Tooling Required</t>
  </si>
  <si>
    <t>Total Tooling Available</t>
  </si>
  <si>
    <t>Assembly RTY</t>
  </si>
  <si>
    <t>Percent Capability Studies Completed</t>
  </si>
  <si>
    <t>Tooling  Available for Data</t>
  </si>
  <si>
    <t>Number of Tolerance Analysis Performed</t>
  </si>
  <si>
    <t>Percent of Tooling Completed</t>
  </si>
  <si>
    <t>Screws</t>
  </si>
  <si>
    <t>Washers, Lock</t>
  </si>
  <si>
    <t>Washers, Flat</t>
  </si>
  <si>
    <t>Nuts</t>
  </si>
  <si>
    <t>Hardware Analysis</t>
  </si>
  <si>
    <t>Size</t>
  </si>
  <si>
    <t>Material</t>
  </si>
  <si>
    <t>Plating</t>
  </si>
  <si>
    <t>Head Type</t>
  </si>
  <si>
    <t>Qty</t>
  </si>
  <si>
    <t>Hex Size</t>
  </si>
  <si>
    <t>Drawings Completed</t>
  </si>
  <si>
    <t>No.</t>
  </si>
  <si>
    <t>t</t>
  </si>
  <si>
    <t>A</t>
  </si>
  <si>
    <t>C</t>
  </si>
  <si>
    <t>D</t>
  </si>
  <si>
    <t>E</t>
  </si>
  <si>
    <t>Drawing Readiness</t>
  </si>
  <si>
    <t>Drawing Needed</t>
  </si>
  <si>
    <t>Percent Complete</t>
  </si>
  <si>
    <t>Part Description</t>
  </si>
  <si>
    <t>Process Capability Study Completed</t>
  </si>
  <si>
    <t>Categories Totals</t>
  </si>
  <si>
    <t>Quantity</t>
  </si>
  <si>
    <t>Theoretical Min. Part</t>
  </si>
  <si>
    <t>Practical Min. Parts</t>
  </si>
  <si>
    <t>Obstructed access / visibility</t>
  </si>
  <si>
    <t>Theoretical Part Efficiency</t>
  </si>
  <si>
    <t>Percent of Drawings Completed</t>
  </si>
  <si>
    <t>CRES</t>
  </si>
  <si>
    <t>Phil</t>
  </si>
  <si>
    <t>1/4 "</t>
  </si>
  <si>
    <t>1/4" split</t>
  </si>
  <si>
    <t>1/4-20 unc-2B</t>
  </si>
  <si>
    <t>1/4-20 UNC-2B x 1.5 lg</t>
  </si>
  <si>
    <t>1/-20UNC-25 PEM STUD</t>
  </si>
  <si>
    <t>Assemble wrong part / omit part</t>
  </si>
  <si>
    <t>Practical Part Efficiency</t>
  </si>
  <si>
    <t>Handling Issues</t>
  </si>
  <si>
    <t>Insertion Issues</t>
  </si>
  <si>
    <t>Further Processing Items</t>
  </si>
  <si>
    <t>?</t>
  </si>
  <si>
    <t>Not Standard or non shared part</t>
  </si>
  <si>
    <t>Part Cost (1, 3, 9)</t>
  </si>
  <si>
    <t>Handling aid / two hands</t>
  </si>
  <si>
    <t>Not easy to see correct orientation</t>
  </si>
  <si>
    <t>Not from above / not straight line</t>
  </si>
  <si>
    <t>Hold down required</t>
  </si>
  <si>
    <t>Re-orientate workpiece</t>
  </si>
  <si>
    <t>Mistake Proofing</t>
  </si>
  <si>
    <t>ID Number</t>
  </si>
  <si>
    <t>Assembled part wrong way around</t>
  </si>
  <si>
    <t>Difficult to align / locate</t>
  </si>
  <si>
    <t>Mistake Proofing Index</t>
  </si>
  <si>
    <t>Mistake Proofing Issues</t>
  </si>
  <si>
    <t>Target</t>
  </si>
  <si>
    <t>Original/Optimized Configuration</t>
  </si>
  <si>
    <t>Barrel</t>
  </si>
  <si>
    <t>Tip interface</t>
  </si>
  <si>
    <t xml:space="preserve">Tip  </t>
  </si>
  <si>
    <t>Ink cap</t>
  </si>
  <si>
    <t>Tip cover</t>
  </si>
  <si>
    <t>Spring</t>
  </si>
  <si>
    <t>Grip</t>
  </si>
  <si>
    <t>Upper barrel</t>
  </si>
  <si>
    <t>Clip</t>
  </si>
  <si>
    <t>Plunger</t>
  </si>
  <si>
    <t>Ratcheting mechanism</t>
  </si>
  <si>
    <t>Ink cartridge</t>
  </si>
  <si>
    <t>Ball bearing</t>
  </si>
  <si>
    <t>Bottom End</t>
  </si>
  <si>
    <t>Activation End</t>
  </si>
  <si>
    <t>N</t>
  </si>
  <si>
    <t>Ballpoint pen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</si>
</sst>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.00"/>
    <numFmt numFmtId="174" formatCode="[$£-809]#,##0.00"/>
    <numFmt numFmtId="175" formatCode="m/d"/>
    <numFmt numFmtId="176" formatCode="0.0"/>
    <numFmt numFmtId="177" formatCode="mm/dd/yy"/>
    <numFmt numFmtId="178" formatCode="0.000%"/>
    <numFmt numFmtId="179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24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6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textRotation="90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textRotation="90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178" fontId="5" fillId="0" borderId="2" xfId="0" applyNumberFormat="1" applyFont="1" applyBorder="1" applyAlignment="1">
      <alignment horizontal="center" vertical="center" textRotation="90" wrapText="1"/>
    </xf>
    <xf numFmtId="178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0" fillId="0" borderId="9" xfId="0" applyBorder="1" applyAlignment="1">
      <alignment/>
    </xf>
    <xf numFmtId="178" fontId="0" fillId="0" borderId="9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176" fontId="0" fillId="0" borderId="1" xfId="0" applyNumberFormat="1" applyFont="1" applyFill="1" applyBorder="1" applyAlignment="1">
      <alignment horizontal="center" wrapText="1"/>
    </xf>
    <xf numFmtId="177" fontId="0" fillId="0" borderId="7" xfId="0" applyNumberForma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79" fontId="1" fillId="0" borderId="22" xfId="0" applyNumberFormat="1" applyFont="1" applyFill="1" applyBorder="1" applyAlignment="1">
      <alignment horizontal="center"/>
    </xf>
    <xf numFmtId="10" fontId="1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8" xfId="0" applyFill="1" applyBorder="1" applyAlignment="1">
      <alignment horizontal="right"/>
    </xf>
    <xf numFmtId="10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4" xfId="0" applyFill="1" applyBorder="1" applyAlignment="1">
      <alignment textRotation="55" wrapText="1"/>
    </xf>
    <xf numFmtId="0" fontId="0" fillId="0" borderId="14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2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" xfId="0" applyFill="1" applyBorder="1" applyAlignment="1">
      <alignment horizontal="left"/>
    </xf>
    <xf numFmtId="10" fontId="0" fillId="2" borderId="2" xfId="0" applyNumberFormat="1" applyFill="1" applyBorder="1" applyAlignment="1">
      <alignment horizontal="center"/>
    </xf>
    <xf numFmtId="178" fontId="0" fillId="2" borderId="2" xfId="0" applyNumberFormat="1" applyFill="1" applyBorder="1" applyAlignment="1">
      <alignment/>
    </xf>
    <xf numFmtId="172" fontId="11" fillId="0" borderId="3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4" xfId="0" applyBorder="1" applyAlignment="1" applyProtection="1">
      <alignment textRotation="90" wrapText="1"/>
      <protection/>
    </xf>
    <xf numFmtId="0" fontId="5" fillId="0" borderId="2" xfId="0" applyFont="1" applyBorder="1" applyAlignment="1" applyProtection="1">
      <alignment horizontal="center" textRotation="90" wrapText="1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2" xfId="0" applyFont="1" applyBorder="1" applyAlignment="1" applyProtection="1">
      <alignment horizontal="center" vertical="center" textRotation="90" wrapText="1"/>
      <protection/>
    </xf>
    <xf numFmtId="0" fontId="5" fillId="0" borderId="6" xfId="0" applyFont="1" applyBorder="1" applyAlignment="1" applyProtection="1">
      <alignment horizontal="center" vertical="center" textRotation="90" wrapText="1"/>
      <protection/>
    </xf>
    <xf numFmtId="0" fontId="5" fillId="0" borderId="8" xfId="0" applyFont="1" applyBorder="1" applyAlignment="1" applyProtection="1">
      <alignment horizontal="center" vertical="center" textRotation="90" wrapText="1"/>
      <protection/>
    </xf>
    <xf numFmtId="0" fontId="5" fillId="0" borderId="4" xfId="0" applyFont="1" applyBorder="1" applyAlignment="1" applyProtection="1">
      <alignment horizontal="center" vertical="center" textRotation="90" wrapText="1"/>
      <protection/>
    </xf>
    <xf numFmtId="0" fontId="5" fillId="0" borderId="7" xfId="0" applyFont="1" applyBorder="1" applyAlignment="1" applyProtection="1">
      <alignment horizontal="center" vertical="center" textRotation="90" wrapText="1"/>
      <protection/>
    </xf>
    <xf numFmtId="0" fontId="5" fillId="0" borderId="15" xfId="0" applyFont="1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2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5" fillId="0" borderId="2" xfId="0" applyFont="1" applyBorder="1" applyAlignment="1" applyProtection="1">
      <alignment horizontal="right" textRotation="90" wrapText="1"/>
      <protection/>
    </xf>
    <xf numFmtId="14" fontId="9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1" fillId="0" borderId="0" xfId="0" applyFont="1" applyBorder="1" applyAlignment="1" applyProtection="1">
      <alignment horizontal="right"/>
      <protection/>
    </xf>
    <xf numFmtId="0" fontId="13" fillId="4" borderId="33" xfId="0" applyFont="1" applyFill="1" applyBorder="1" applyAlignment="1" applyProtection="1">
      <alignment horizontal="center" wrapText="1"/>
      <protection/>
    </xf>
    <xf numFmtId="0" fontId="14" fillId="4" borderId="33" xfId="0" applyFont="1" applyFill="1" applyBorder="1" applyAlignment="1" applyProtection="1">
      <alignment wrapText="1"/>
      <protection/>
    </xf>
    <xf numFmtId="0" fontId="14" fillId="4" borderId="34" xfId="0" applyFont="1" applyFill="1" applyBorder="1" applyAlignment="1" applyProtection="1">
      <alignment wrapText="1"/>
      <protection/>
    </xf>
    <xf numFmtId="0" fontId="13" fillId="4" borderId="34" xfId="0" applyFont="1" applyFill="1" applyBorder="1" applyAlignment="1" applyProtection="1">
      <alignment horizontal="center" wrapText="1"/>
      <protection/>
    </xf>
    <xf numFmtId="0" fontId="14" fillId="4" borderId="0" xfId="0" applyFont="1" applyFill="1" applyAlignment="1" applyProtection="1">
      <alignment/>
      <protection/>
    </xf>
    <xf numFmtId="0" fontId="13" fillId="4" borderId="0" xfId="0" applyFont="1" applyFill="1" applyAlignment="1" applyProtection="1">
      <alignment horizontal="right"/>
      <protection/>
    </xf>
    <xf numFmtId="0" fontId="0" fillId="3" borderId="2" xfId="0" applyFill="1" applyBorder="1" applyAlignment="1" applyProtection="1">
      <alignment horizontal="left" inden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2" xfId="0" applyNumberForma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 indent="2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15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3" fillId="4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78" fontId="13" fillId="4" borderId="0" xfId="0" applyNumberFormat="1" applyFont="1" applyFill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3" fillId="4" borderId="47" xfId="0" applyFont="1" applyFill="1" applyBorder="1" applyAlignment="1" applyProtection="1">
      <alignment horizontal="center" wrapText="1"/>
      <protection/>
    </xf>
    <xf numFmtId="0" fontId="13" fillId="4" borderId="34" xfId="0" applyFont="1" applyFill="1" applyBorder="1" applyAlignment="1" applyProtection="1">
      <alignment horizontal="center" wrapText="1"/>
      <protection/>
    </xf>
    <xf numFmtId="0" fontId="13" fillId="4" borderId="48" xfId="0" applyFont="1" applyFill="1" applyBorder="1" applyAlignment="1" applyProtection="1">
      <alignment horizontal="center" wrapText="1"/>
      <protection/>
    </xf>
    <xf numFmtId="0" fontId="14" fillId="4" borderId="34" xfId="0" applyFont="1" applyFill="1" applyBorder="1" applyAlignment="1" applyProtection="1">
      <alignment wrapText="1"/>
      <protection/>
    </xf>
    <xf numFmtId="0" fontId="14" fillId="4" borderId="48" xfId="0" applyFont="1" applyFill="1" applyBorder="1" applyAlignment="1" applyProtection="1">
      <alignment wrapTex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3" fillId="4" borderId="0" xfId="0" applyFont="1" applyFill="1" applyAlignment="1" applyProtection="1">
      <alignment horizontal="left"/>
      <protection/>
    </xf>
    <xf numFmtId="0" fontId="14" fillId="4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13" fillId="4" borderId="19" xfId="0" applyFont="1" applyFill="1" applyBorder="1" applyAlignment="1" applyProtection="1">
      <alignment horizontal="center" wrapText="1"/>
      <protection/>
    </xf>
    <xf numFmtId="0" fontId="13" fillId="4" borderId="49" xfId="0" applyFont="1" applyFill="1" applyBorder="1" applyAlignment="1" applyProtection="1">
      <alignment horizontal="center" wrapText="1"/>
      <protection/>
    </xf>
    <xf numFmtId="0" fontId="13" fillId="4" borderId="33" xfId="0" applyFont="1" applyFill="1" applyBorder="1" applyAlignment="1" applyProtection="1">
      <alignment horizontal="center" wrapText="1"/>
      <protection/>
    </xf>
    <xf numFmtId="0" fontId="6" fillId="0" borderId="1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" xfId="0" applyFill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57150</xdr:rowOff>
    </xdr:from>
    <xdr:to>
      <xdr:col>0</xdr:col>
      <xdr:colOff>200025</xdr:colOff>
      <xdr:row>33</xdr:row>
      <xdr:rowOff>152400</xdr:rowOff>
    </xdr:to>
    <xdr:sp>
      <xdr:nvSpPr>
        <xdr:cNvPr id="1" name="Line 5"/>
        <xdr:cNvSpPr>
          <a:spLocks/>
        </xdr:cNvSpPr>
      </xdr:nvSpPr>
      <xdr:spPr>
        <a:xfrm flipV="1">
          <a:off x="200025" y="314325"/>
          <a:ext cx="0" cy="5276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34</xdr:row>
      <xdr:rowOff>9525</xdr:rowOff>
    </xdr:from>
    <xdr:to>
      <xdr:col>4</xdr:col>
      <xdr:colOff>1543050</xdr:colOff>
      <xdr:row>34</xdr:row>
      <xdr:rowOff>9525</xdr:rowOff>
    </xdr:to>
    <xdr:sp>
      <xdr:nvSpPr>
        <xdr:cNvPr id="2" name="Line 3"/>
        <xdr:cNvSpPr>
          <a:spLocks/>
        </xdr:cNvSpPr>
      </xdr:nvSpPr>
      <xdr:spPr>
        <a:xfrm>
          <a:off x="200025" y="5610225"/>
          <a:ext cx="7077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19050</xdr:rowOff>
    </xdr:from>
    <xdr:to>
      <xdr:col>3</xdr:col>
      <xdr:colOff>1504950</xdr:colOff>
      <xdr:row>34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467225" y="5457825"/>
          <a:ext cx="59055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Risk</a:t>
          </a:r>
        </a:p>
      </xdr:txBody>
    </xdr:sp>
    <xdr:clientData/>
  </xdr:twoCellAnchor>
  <xdr:twoCellAnchor>
    <xdr:from>
      <xdr:col>0</xdr:col>
      <xdr:colOff>990600</xdr:colOff>
      <xdr:row>11</xdr:row>
      <xdr:rowOff>0</xdr:rowOff>
    </xdr:from>
    <xdr:to>
      <xdr:col>2</xdr:col>
      <xdr:colOff>9525</xdr:colOff>
      <xdr:row>11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990600" y="1876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21</xdr:row>
      <xdr:rowOff>0</xdr:rowOff>
    </xdr:from>
    <xdr:to>
      <xdr:col>0</xdr:col>
      <xdr:colOff>1123950</xdr:colOff>
      <xdr:row>21</xdr:row>
      <xdr:rowOff>0</xdr:rowOff>
    </xdr:to>
    <xdr:sp>
      <xdr:nvSpPr>
        <xdr:cNvPr id="5" name="Line 11"/>
        <xdr:cNvSpPr>
          <a:spLocks/>
        </xdr:cNvSpPr>
      </xdr:nvSpPr>
      <xdr:spPr>
        <a:xfrm flipH="1">
          <a:off x="971550" y="3495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" name="Line 12"/>
        <xdr:cNvSpPr>
          <a:spLocks/>
        </xdr:cNvSpPr>
      </xdr:nvSpPr>
      <xdr:spPr>
        <a:xfrm flipH="1">
          <a:off x="981075" y="5114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5"/>
  <sheetViews>
    <sheetView showZeros="0" workbookViewId="0" topLeftCell="A1">
      <selection activeCell="J34" activeCellId="1" sqref="G31 J34:M34"/>
    </sheetView>
  </sheetViews>
  <sheetFormatPr defaultColWidth="9.140625" defaultRowHeight="12.75"/>
  <cols>
    <col min="1" max="1" width="10.8515625" style="0" customWidth="1"/>
    <col min="2" max="2" width="10.57421875" style="0" bestFit="1" customWidth="1"/>
    <col min="4" max="4" width="9.28125" style="0" bestFit="1" customWidth="1"/>
    <col min="5" max="6" width="9.57421875" style="0" customWidth="1"/>
    <col min="7" max="7" width="13.421875" style="0" customWidth="1"/>
    <col min="9" max="9" width="10.57421875" style="0" customWidth="1"/>
    <col min="10" max="10" width="9.00390625" style="0" customWidth="1"/>
    <col min="11" max="11" width="9.7109375" style="0" customWidth="1"/>
    <col min="12" max="12" width="9.8515625" style="0" customWidth="1"/>
    <col min="13" max="13" width="9.28125" style="0" customWidth="1"/>
  </cols>
  <sheetData>
    <row r="1" spans="1:13" ht="30">
      <c r="A1" s="182" t="s">
        <v>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8">
      <c r="A2" s="38" t="s">
        <v>2</v>
      </c>
      <c r="B2" s="135">
        <v>36768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139"/>
    </row>
    <row r="3" spans="1:13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">
      <c r="A4" s="42" t="s">
        <v>0</v>
      </c>
      <c r="B4" s="136"/>
      <c r="C4" s="43"/>
      <c r="D4" s="43"/>
      <c r="E4" s="43"/>
      <c r="F4" s="41"/>
      <c r="G4" s="41"/>
      <c r="H4" s="42" t="s">
        <v>14</v>
      </c>
      <c r="I4" s="136" t="s">
        <v>57</v>
      </c>
      <c r="J4" s="43"/>
      <c r="K4" s="43"/>
      <c r="L4" s="43"/>
      <c r="M4" s="41"/>
    </row>
    <row r="5" spans="1:13" ht="15">
      <c r="A5" s="42" t="s">
        <v>15</v>
      </c>
      <c r="B5" s="137"/>
      <c r="C5" s="44"/>
      <c r="D5" s="44"/>
      <c r="E5" s="44"/>
      <c r="F5" s="42" t="s">
        <v>3</v>
      </c>
      <c r="G5" s="138">
        <v>1</v>
      </c>
      <c r="H5" s="42" t="s">
        <v>15</v>
      </c>
      <c r="I5" s="137"/>
      <c r="J5" s="44"/>
      <c r="K5" s="44"/>
      <c r="L5" s="44"/>
      <c r="M5" s="41"/>
    </row>
    <row r="6" spans="1:13" ht="12.75">
      <c r="A6" s="42"/>
      <c r="B6" s="45"/>
      <c r="C6" s="45"/>
      <c r="D6" s="45"/>
      <c r="E6" s="45"/>
      <c r="F6" s="41"/>
      <c r="G6" s="41"/>
      <c r="H6" s="45"/>
      <c r="I6" s="45"/>
      <c r="J6" s="45"/>
      <c r="K6" s="45"/>
      <c r="L6" s="41"/>
      <c r="M6" s="41"/>
    </row>
    <row r="7" spans="1:13" ht="12.75">
      <c r="A7" s="46"/>
      <c r="B7" s="138"/>
      <c r="C7" s="47"/>
      <c r="D7" s="45"/>
      <c r="E7" s="45"/>
      <c r="F7" s="41"/>
      <c r="G7" s="42" t="s">
        <v>34</v>
      </c>
      <c r="H7" s="48">
        <f>DFA!C23</f>
        <v>0</v>
      </c>
      <c r="I7" s="45"/>
      <c r="J7" s="45"/>
      <c r="K7" s="45"/>
      <c r="L7" s="41"/>
      <c r="M7" s="41"/>
    </row>
    <row r="8" spans="1:13" ht="12.75">
      <c r="A8" s="41"/>
      <c r="B8" s="49" t="s">
        <v>7</v>
      </c>
      <c r="C8" s="41"/>
      <c r="D8" s="41"/>
      <c r="E8" s="41"/>
      <c r="F8" s="41"/>
      <c r="G8" s="40"/>
      <c r="H8" s="41"/>
      <c r="I8" s="41"/>
      <c r="J8" s="41"/>
      <c r="K8" s="41"/>
      <c r="L8" s="41"/>
      <c r="M8" s="41"/>
    </row>
    <row r="9" spans="1:13" ht="12.75">
      <c r="A9" s="181" t="s">
        <v>5</v>
      </c>
      <c r="B9" s="181"/>
      <c r="C9" s="181"/>
      <c r="D9" s="49" t="s">
        <v>6</v>
      </c>
      <c r="E9" s="49"/>
      <c r="F9" s="49" t="s">
        <v>10</v>
      </c>
      <c r="G9" s="49"/>
      <c r="H9" s="50"/>
      <c r="I9" s="49" t="s">
        <v>6</v>
      </c>
      <c r="J9" s="49"/>
      <c r="K9" s="49" t="s">
        <v>10</v>
      </c>
      <c r="L9" s="49"/>
      <c r="M9" s="41"/>
    </row>
    <row r="10" spans="1:13" ht="12.75">
      <c r="A10" s="41"/>
      <c r="B10" s="41"/>
      <c r="C10" s="41">
        <v>1</v>
      </c>
      <c r="D10" s="140" t="s">
        <v>6</v>
      </c>
      <c r="E10" s="47"/>
      <c r="F10" s="47"/>
      <c r="G10" s="140" t="s">
        <v>40</v>
      </c>
      <c r="H10" s="41">
        <v>9</v>
      </c>
      <c r="I10" s="140" t="s">
        <v>6</v>
      </c>
      <c r="J10" s="47"/>
      <c r="K10" s="47"/>
      <c r="L10" s="142"/>
      <c r="M10" s="41"/>
    </row>
    <row r="11" spans="1:13" ht="12.75">
      <c r="A11" s="41"/>
      <c r="B11" s="41"/>
      <c r="C11" s="41">
        <v>2</v>
      </c>
      <c r="D11" s="140" t="s">
        <v>6</v>
      </c>
      <c r="E11" s="47"/>
      <c r="F11" s="47"/>
      <c r="G11" s="140" t="s">
        <v>41</v>
      </c>
      <c r="H11" s="41">
        <v>10</v>
      </c>
      <c r="I11" s="140" t="s">
        <v>6</v>
      </c>
      <c r="J11" s="47"/>
      <c r="K11" s="47"/>
      <c r="L11" s="142"/>
      <c r="M11" s="41"/>
    </row>
    <row r="12" spans="1:13" ht="12.75">
      <c r="A12" s="41"/>
      <c r="B12" s="41"/>
      <c r="C12" s="41">
        <v>3</v>
      </c>
      <c r="D12" s="140" t="s">
        <v>6</v>
      </c>
      <c r="E12" s="47"/>
      <c r="F12" s="47"/>
      <c r="G12" s="140" t="s">
        <v>42</v>
      </c>
      <c r="H12" s="41">
        <v>11</v>
      </c>
      <c r="I12" s="140" t="s">
        <v>6</v>
      </c>
      <c r="J12" s="47"/>
      <c r="K12" s="47"/>
      <c r="L12" s="142"/>
      <c r="M12" s="41"/>
    </row>
    <row r="13" spans="1:13" ht="12.75">
      <c r="A13" s="41"/>
      <c r="B13" s="41"/>
      <c r="C13" s="41">
        <v>4</v>
      </c>
      <c r="D13" s="140" t="s">
        <v>6</v>
      </c>
      <c r="E13" s="47"/>
      <c r="F13" s="47"/>
      <c r="G13" s="140" t="s">
        <v>43</v>
      </c>
      <c r="H13" s="41">
        <v>12</v>
      </c>
      <c r="I13" s="140" t="s">
        <v>6</v>
      </c>
      <c r="J13" s="47"/>
      <c r="K13" s="47"/>
      <c r="L13" s="142"/>
      <c r="M13" s="41"/>
    </row>
    <row r="14" spans="1:13" ht="12.75">
      <c r="A14" s="41"/>
      <c r="B14" s="41"/>
      <c r="C14" s="41">
        <v>5</v>
      </c>
      <c r="D14" s="140" t="s">
        <v>6</v>
      </c>
      <c r="E14" s="47"/>
      <c r="F14" s="47"/>
      <c r="G14" s="140" t="s">
        <v>52</v>
      </c>
      <c r="H14" s="41">
        <v>13</v>
      </c>
      <c r="I14" s="140" t="s">
        <v>6</v>
      </c>
      <c r="J14" s="47"/>
      <c r="K14" s="47"/>
      <c r="L14" s="142"/>
      <c r="M14" s="41"/>
    </row>
    <row r="15" spans="1:13" ht="12.75">
      <c r="A15" s="41"/>
      <c r="B15" s="41"/>
      <c r="C15" s="41">
        <v>6</v>
      </c>
      <c r="D15" s="140" t="s">
        <v>6</v>
      </c>
      <c r="E15" s="47"/>
      <c r="F15" s="47"/>
      <c r="G15" s="140" t="s">
        <v>44</v>
      </c>
      <c r="H15" s="41">
        <v>14</v>
      </c>
      <c r="I15" s="140" t="s">
        <v>6</v>
      </c>
      <c r="J15" s="47"/>
      <c r="K15" s="47"/>
      <c r="L15" s="142"/>
      <c r="M15" s="41"/>
    </row>
    <row r="16" spans="1:13" ht="12.75">
      <c r="A16" s="41"/>
      <c r="B16" s="41"/>
      <c r="C16" s="41">
        <v>7</v>
      </c>
      <c r="D16" s="140" t="s">
        <v>6</v>
      </c>
      <c r="E16" s="47"/>
      <c r="F16" s="47"/>
      <c r="G16" s="141"/>
      <c r="H16" s="41">
        <v>15</v>
      </c>
      <c r="I16" s="140" t="s">
        <v>6</v>
      </c>
      <c r="J16" s="47"/>
      <c r="K16" s="47"/>
      <c r="L16" s="142"/>
      <c r="M16" s="41"/>
    </row>
    <row r="17" spans="1:13" ht="12.75">
      <c r="A17" s="41"/>
      <c r="B17" s="41"/>
      <c r="C17" s="41">
        <v>8</v>
      </c>
      <c r="D17" s="140" t="s">
        <v>6</v>
      </c>
      <c r="E17" s="47"/>
      <c r="F17" s="47"/>
      <c r="G17" s="141"/>
      <c r="H17" s="41">
        <v>16</v>
      </c>
      <c r="I17" s="140" t="s">
        <v>6</v>
      </c>
      <c r="J17" s="47"/>
      <c r="K17" s="47"/>
      <c r="L17" s="142"/>
      <c r="M17" s="41"/>
    </row>
    <row r="18" spans="1:13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8.75" thickBot="1">
      <c r="A19" s="183" t="s">
        <v>9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5"/>
    </row>
    <row r="20" spans="1:13" ht="12.75">
      <c r="A20" s="186" t="s">
        <v>11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</row>
    <row r="21" spans="1:14" ht="36.75" customHeight="1">
      <c r="A21" s="68"/>
      <c r="B21" s="45"/>
      <c r="C21" s="45"/>
      <c r="D21" s="51" t="s">
        <v>17</v>
      </c>
      <c r="E21" s="51" t="s">
        <v>23</v>
      </c>
      <c r="F21" s="51" t="s">
        <v>18</v>
      </c>
      <c r="G21" s="51" t="s">
        <v>103</v>
      </c>
      <c r="H21" s="51" t="s">
        <v>20</v>
      </c>
      <c r="I21" s="51" t="s">
        <v>132</v>
      </c>
      <c r="J21" s="51" t="s">
        <v>116</v>
      </c>
      <c r="K21" s="52" t="s">
        <v>117</v>
      </c>
      <c r="L21" s="51" t="s">
        <v>118</v>
      </c>
      <c r="M21" s="88"/>
      <c r="N21" s="3"/>
    </row>
    <row r="22" spans="1:14" ht="12.75">
      <c r="A22" s="89" t="s">
        <v>134</v>
      </c>
      <c r="B22" s="53"/>
      <c r="C22" s="54"/>
      <c r="D22" s="55">
        <f>DFA!C22</f>
        <v>15</v>
      </c>
      <c r="E22" s="55">
        <f>DFA!C23</f>
        <v>0</v>
      </c>
      <c r="F22" s="55">
        <f>DFA!E22</f>
        <v>2</v>
      </c>
      <c r="G22" s="55">
        <f>DFA!J22</f>
        <v>4</v>
      </c>
      <c r="H22" s="55">
        <f>DFA!M22</f>
        <v>11</v>
      </c>
      <c r="I22" s="55">
        <f>DFA!R23</f>
        <v>7</v>
      </c>
      <c r="J22" s="55">
        <f>DFA!X23</f>
        <v>5</v>
      </c>
      <c r="K22" s="56">
        <f>DFA!AJ23</f>
        <v>7</v>
      </c>
      <c r="L22" s="55">
        <f>DFA!AY23</f>
        <v>0</v>
      </c>
      <c r="M22" s="90"/>
      <c r="N22" s="3"/>
    </row>
    <row r="23" spans="1:14" ht="12.75">
      <c r="A23" s="89" t="s">
        <v>13</v>
      </c>
      <c r="B23" s="53"/>
      <c r="C23" s="54"/>
      <c r="D23" s="55"/>
      <c r="E23" s="55"/>
      <c r="F23" s="55"/>
      <c r="G23" s="55"/>
      <c r="H23" s="55"/>
      <c r="I23" s="55"/>
      <c r="J23" s="55"/>
      <c r="K23" s="56"/>
      <c r="L23" s="55"/>
      <c r="M23" s="90"/>
      <c r="N23" s="3"/>
    </row>
    <row r="24" spans="1:13" ht="7.5" customHeight="1">
      <c r="A24" s="91"/>
      <c r="B24" s="53"/>
      <c r="C24" s="53"/>
      <c r="D24" s="45"/>
      <c r="E24" s="45"/>
      <c r="F24" s="45"/>
      <c r="G24" s="45"/>
      <c r="H24" s="45"/>
      <c r="I24" s="45"/>
      <c r="J24" s="45"/>
      <c r="K24" s="45"/>
      <c r="L24" s="45"/>
      <c r="M24" s="92"/>
    </row>
    <row r="25" spans="1:13" s="6" customFormat="1" ht="39" customHeight="1">
      <c r="A25" s="93" t="s">
        <v>105</v>
      </c>
      <c r="B25" s="58">
        <f>IF(D22&lt;1,M25,F22/D22)</f>
        <v>0.13333333333333333</v>
      </c>
      <c r="C25" s="57" t="s">
        <v>131</v>
      </c>
      <c r="D25" s="58">
        <f>IF(F22&lt;1,M25,I22/$F22)</f>
        <v>3.5</v>
      </c>
      <c r="E25" s="57" t="s">
        <v>22</v>
      </c>
      <c r="F25" s="58">
        <f>IF(F22&lt;1,M25,J22/$F22)</f>
        <v>2.5</v>
      </c>
      <c r="G25" s="57" t="s">
        <v>35</v>
      </c>
      <c r="H25" s="58">
        <f>IF(F22&lt;1,M25,K22/$F22)</f>
        <v>3.5</v>
      </c>
      <c r="I25" s="57" t="s">
        <v>36</v>
      </c>
      <c r="J25" s="58">
        <f>IF(F22&lt;1,M25,L22/$F22)</f>
        <v>0</v>
      </c>
      <c r="K25" s="57" t="s">
        <v>115</v>
      </c>
      <c r="L25" s="58">
        <f>IF(D22&lt;1,M25,G22/$D22)</f>
        <v>0.26666666666666666</v>
      </c>
      <c r="M25" s="109" t="s">
        <v>119</v>
      </c>
    </row>
    <row r="26" spans="1:13" ht="13.5" thickBot="1">
      <c r="A26" s="175" t="s">
        <v>133</v>
      </c>
      <c r="B26" s="191"/>
      <c r="C26" s="71"/>
      <c r="D26" s="94" t="s">
        <v>55</v>
      </c>
      <c r="E26" s="71"/>
      <c r="F26" s="94" t="s">
        <v>55</v>
      </c>
      <c r="G26" s="71"/>
      <c r="H26" s="94" t="s">
        <v>55</v>
      </c>
      <c r="I26" s="71"/>
      <c r="J26" s="94" t="s">
        <v>55</v>
      </c>
      <c r="K26" s="71"/>
      <c r="L26" s="71"/>
      <c r="M26" s="95"/>
    </row>
    <row r="27" spans="1:13" ht="9" customHeight="1" thickBo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8.75" thickBot="1">
      <c r="A28" s="189" t="s">
        <v>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74"/>
    </row>
    <row r="29" spans="1:13" ht="13.5" thickTop="1">
      <c r="A29" s="176" t="s">
        <v>12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8"/>
    </row>
    <row r="30" spans="1:14" ht="50.25" customHeight="1">
      <c r="A30" s="76" t="s">
        <v>56</v>
      </c>
      <c r="B30" s="59">
        <v>36547</v>
      </c>
      <c r="C30" s="60" t="str">
        <f>DFM!E4</f>
        <v>Sub-Assembly</v>
      </c>
      <c r="D30" s="61" t="str">
        <f>DFM!F4</f>
        <v># of Critical Parameters</v>
      </c>
      <c r="E30" s="61" t="str">
        <f>DFM!G4</f>
        <v>Process Capability Study Completed</v>
      </c>
      <c r="F30" s="61" t="s">
        <v>73</v>
      </c>
      <c r="G30" s="61" t="s">
        <v>75</v>
      </c>
      <c r="H30" s="61" t="s">
        <v>70</v>
      </c>
      <c r="I30" s="61" t="s">
        <v>71</v>
      </c>
      <c r="J30" s="61" t="s">
        <v>76</v>
      </c>
      <c r="K30" s="61" t="s">
        <v>106</v>
      </c>
      <c r="L30" s="62" t="s">
        <v>69</v>
      </c>
      <c r="M30" s="77" t="s">
        <v>72</v>
      </c>
      <c r="N30" s="32"/>
    </row>
    <row r="31" spans="1:14" ht="13.5" thickBot="1">
      <c r="A31" s="84"/>
      <c r="B31" s="85" t="s">
        <v>59</v>
      </c>
      <c r="C31" s="55">
        <f>DFM!E20</f>
        <v>2</v>
      </c>
      <c r="D31" s="55">
        <f>DFM!F20</f>
        <v>21</v>
      </c>
      <c r="E31" s="55">
        <f>DFM!G20</f>
        <v>9</v>
      </c>
      <c r="F31" s="86">
        <f>E31/D31</f>
        <v>0.42857142857142855</v>
      </c>
      <c r="G31" s="143">
        <v>5</v>
      </c>
      <c r="H31" s="78">
        <f>DFM!O20</f>
        <v>4</v>
      </c>
      <c r="I31" s="78">
        <f>DFM!P20</f>
        <v>2</v>
      </c>
      <c r="J31" s="79">
        <f>I31/H31</f>
        <v>0.5</v>
      </c>
      <c r="K31" s="79">
        <f>DFM!Q26</f>
        <v>0.2</v>
      </c>
      <c r="L31" s="80">
        <f>DFM!K20</f>
        <v>1.3333333333333333</v>
      </c>
      <c r="M31" s="81">
        <f>DFM!N20</f>
        <v>0.4361618654837427</v>
      </c>
      <c r="N31" s="3"/>
    </row>
    <row r="32" spans="1:13" ht="13.5" thickBot="1">
      <c r="A32" s="82" t="s">
        <v>58</v>
      </c>
      <c r="B32" s="64"/>
      <c r="C32" s="64"/>
      <c r="D32" s="64"/>
      <c r="E32" s="64"/>
      <c r="F32" s="64"/>
      <c r="G32" s="83"/>
      <c r="H32" s="45"/>
      <c r="I32" s="63"/>
      <c r="J32" s="45"/>
      <c r="K32" s="45"/>
      <c r="L32" s="63"/>
      <c r="M32" s="45"/>
    </row>
    <row r="33" spans="1:13" ht="12.75">
      <c r="A33" s="65" t="s">
        <v>77</v>
      </c>
      <c r="B33" s="66"/>
      <c r="C33" s="67">
        <f>DFM!L30</f>
        <v>1</v>
      </c>
      <c r="D33" s="73" t="s">
        <v>80</v>
      </c>
      <c r="E33" s="67">
        <f>DFM!L47</f>
        <v>1</v>
      </c>
      <c r="F33" s="73" t="str">
        <f>DFM!B60</f>
        <v>C</v>
      </c>
      <c r="G33" s="67">
        <f>DFM!L65</f>
        <v>1</v>
      </c>
      <c r="H33" s="45"/>
      <c r="I33" s="45"/>
      <c r="J33" s="45"/>
      <c r="K33" s="45"/>
      <c r="L33" s="45"/>
      <c r="M33" s="45"/>
    </row>
    <row r="34" spans="1:13" ht="12.75">
      <c r="A34" s="68" t="s">
        <v>78</v>
      </c>
      <c r="B34" s="45"/>
      <c r="C34" s="69">
        <f>DFM!L40</f>
        <v>1</v>
      </c>
      <c r="D34" s="74" t="str">
        <f>DFM!B48</f>
        <v>A</v>
      </c>
      <c r="E34" s="69">
        <f>DFM!L53</f>
        <v>1</v>
      </c>
      <c r="F34" s="74" t="str">
        <f>DFM!B66</f>
        <v>D</v>
      </c>
      <c r="G34" s="69">
        <f>DFM!L71</f>
        <v>1</v>
      </c>
      <c r="H34" s="41"/>
      <c r="I34" s="41"/>
      <c r="J34" s="180"/>
      <c r="K34" s="180"/>
      <c r="L34" s="180"/>
      <c r="M34" s="180"/>
    </row>
    <row r="35" spans="1:13" ht="13.5" thickBot="1">
      <c r="A35" s="70" t="s">
        <v>79</v>
      </c>
      <c r="B35" s="71"/>
      <c r="C35" s="72">
        <f>DFM!L35</f>
        <v>1</v>
      </c>
      <c r="D35" s="75" t="str">
        <f>DFM!B54</f>
        <v>B</v>
      </c>
      <c r="E35" s="72">
        <f>DFM!L59</f>
        <v>1</v>
      </c>
      <c r="F35" s="75" t="str">
        <f>DFM!B72</f>
        <v>E</v>
      </c>
      <c r="G35" s="72">
        <f>DFM!L77</f>
        <v>1</v>
      </c>
      <c r="H35" s="41"/>
      <c r="I35" s="41"/>
      <c r="J35" s="179" t="s">
        <v>16</v>
      </c>
      <c r="K35" s="179"/>
      <c r="L35" s="179"/>
      <c r="M35" s="179"/>
    </row>
  </sheetData>
  <mergeCells count="9">
    <mergeCell ref="A1:M1"/>
    <mergeCell ref="A19:M19"/>
    <mergeCell ref="A20:M20"/>
    <mergeCell ref="A28:M28"/>
    <mergeCell ref="A26:B26"/>
    <mergeCell ref="A29:M29"/>
    <mergeCell ref="J35:M35"/>
    <mergeCell ref="J34:M34"/>
    <mergeCell ref="A9:C9"/>
  </mergeCells>
  <printOptions/>
  <pageMargins left="0.52" right="0.49" top="0.17" bottom="0.21" header="0.17" footer="0.21"/>
  <pageSetup horizontalDpi="600" verticalDpi="600" orientation="landscape" r:id="rId1"/>
  <headerFooter alignWithMargins="0">
    <oddFooter>&amp;L&amp;"Arial,Italic"&amp;8Page &amp;P of &amp;N&amp;C&amp;"Arial,Italic"&amp;8DFADFMANALYSIS-EN-XLS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Y23"/>
  <sheetViews>
    <sheetView zoomScale="120" zoomScaleNormal="120" workbookViewId="0" topLeftCell="A1">
      <selection activeCell="AJ4" sqref="AJ4"/>
    </sheetView>
  </sheetViews>
  <sheetFormatPr defaultColWidth="9.140625" defaultRowHeight="12.75"/>
  <cols>
    <col min="1" max="1" width="5.28125" style="0" customWidth="1"/>
    <col min="2" max="2" width="7.7109375" style="1" customWidth="1"/>
    <col min="3" max="3" width="4.7109375" style="18" customWidth="1"/>
    <col min="4" max="4" width="19.00390625" style="0" customWidth="1"/>
    <col min="5" max="5" width="4.7109375" style="0" customWidth="1"/>
    <col min="6" max="6" width="4.57421875" style="0" hidden="1" customWidth="1"/>
    <col min="7" max="9" width="4.7109375" style="0" hidden="1" customWidth="1"/>
    <col min="10" max="10" width="4.7109375" style="0" customWidth="1"/>
    <col min="11" max="12" width="4.7109375" style="0" hidden="1" customWidth="1"/>
    <col min="13" max="13" width="4.7109375" style="0" customWidth="1"/>
    <col min="14" max="15" width="4.7109375" style="0" hidden="1" customWidth="1"/>
    <col min="16" max="16" width="4.7109375" style="0" customWidth="1"/>
    <col min="17" max="17" width="4.7109375" style="0" hidden="1" customWidth="1"/>
    <col min="18" max="18" width="4.7109375" style="0" customWidth="1"/>
    <col min="19" max="20" width="4.7109375" style="0" hidden="1" customWidth="1"/>
    <col min="21" max="21" width="4.7109375" style="0" customWidth="1"/>
    <col min="22" max="23" width="4.7109375" style="0" hidden="1" customWidth="1"/>
    <col min="24" max="24" width="4.7109375" style="0" customWidth="1"/>
    <col min="25" max="26" width="4.7109375" style="0" hidden="1" customWidth="1"/>
    <col min="27" max="27" width="4.7109375" style="0" customWidth="1"/>
    <col min="28" max="29" width="4.7109375" style="0" hidden="1" customWidth="1"/>
    <col min="30" max="30" width="4.7109375" style="0" customWidth="1"/>
    <col min="31" max="32" width="4.7109375" style="0" hidden="1" customWidth="1"/>
    <col min="33" max="33" width="4.7109375" style="0" customWidth="1"/>
    <col min="34" max="35" width="4.7109375" style="0" hidden="1" customWidth="1"/>
    <col min="36" max="36" width="4.7109375" style="0" customWidth="1"/>
    <col min="37" max="38" width="4.7109375" style="0" hidden="1" customWidth="1"/>
    <col min="39" max="39" width="4.7109375" style="0" customWidth="1"/>
    <col min="40" max="41" width="4.7109375" style="0" hidden="1" customWidth="1"/>
    <col min="42" max="42" width="4.7109375" style="0" customWidth="1"/>
    <col min="43" max="44" width="4.7109375" style="0" hidden="1" customWidth="1"/>
    <col min="45" max="45" width="4.7109375" style="0" customWidth="1"/>
    <col min="46" max="47" width="4.7109375" style="0" hidden="1" customWidth="1"/>
    <col min="48" max="48" width="4.7109375" style="0" customWidth="1"/>
    <col min="49" max="50" width="4.7109375" style="0" hidden="1" customWidth="1"/>
    <col min="51" max="51" width="4.7109375" style="0" customWidth="1"/>
    <col min="52" max="53" width="4.7109375" style="0" hidden="1" customWidth="1"/>
    <col min="54" max="54" width="4.7109375" style="0" customWidth="1"/>
    <col min="55" max="56" width="4.7109375" style="0" hidden="1" customWidth="1"/>
    <col min="57" max="57" width="4.7109375" style="0" customWidth="1"/>
    <col min="58" max="59" width="4.7109375" style="0" hidden="1" customWidth="1"/>
    <col min="60" max="60" width="4.7109375" style="0" customWidth="1"/>
    <col min="61" max="62" width="4.7109375" style="0" hidden="1" customWidth="1"/>
    <col min="63" max="63" width="4.7109375" style="0" customWidth="1"/>
    <col min="64" max="65" width="4.7109375" style="0" hidden="1" customWidth="1"/>
    <col min="66" max="66" width="4.7109375" style="0" customWidth="1"/>
  </cols>
  <sheetData>
    <row r="1" spans="1:65" ht="13.5" thickBot="1">
      <c r="A1" s="209" t="s">
        <v>24</v>
      </c>
      <c r="B1" s="210"/>
      <c r="C1" s="210"/>
      <c r="D1" s="213" t="s">
        <v>151</v>
      </c>
      <c r="E1" s="214"/>
      <c r="F1" s="214"/>
      <c r="G1" s="214"/>
      <c r="H1" s="214"/>
      <c r="I1" s="214"/>
      <c r="J1" s="214"/>
      <c r="K1" s="214"/>
      <c r="L1" s="214"/>
      <c r="M1" s="215"/>
      <c r="N1" s="111"/>
      <c r="O1" s="111"/>
      <c r="P1" s="114"/>
      <c r="Q1" s="114"/>
      <c r="R1" s="144"/>
      <c r="S1" s="144"/>
      <c r="T1" s="144"/>
      <c r="U1" s="211"/>
      <c r="V1" s="212"/>
      <c r="W1" s="212"/>
      <c r="X1" s="212"/>
      <c r="Y1" s="111"/>
      <c r="Z1" s="111"/>
      <c r="AA1" s="114"/>
      <c r="AB1" s="114"/>
      <c r="AC1" s="114"/>
      <c r="AD1" s="114"/>
      <c r="AE1" s="114"/>
      <c r="AF1" s="114"/>
      <c r="AG1" s="149"/>
      <c r="AH1" s="149"/>
      <c r="AI1" s="149"/>
      <c r="AJ1" s="149"/>
      <c r="AK1" s="149"/>
      <c r="AL1" s="149"/>
      <c r="AM1" s="150" t="s">
        <v>7</v>
      </c>
      <c r="AN1" s="113"/>
      <c r="AO1" s="113"/>
      <c r="AP1" s="192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4"/>
      <c r="BL1" s="112"/>
      <c r="BM1" s="112"/>
    </row>
    <row r="2" spans="1:65" ht="12" customHeight="1" thickBot="1">
      <c r="A2" s="112"/>
      <c r="B2" s="133"/>
      <c r="C2" s="111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5"/>
      <c r="AW2" s="115"/>
      <c r="AX2" s="115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</row>
    <row r="3" spans="1:66" ht="27" customHeight="1">
      <c r="A3" s="216" t="s">
        <v>25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145"/>
      <c r="N3" s="145"/>
      <c r="O3" s="145"/>
      <c r="P3" s="146"/>
      <c r="Q3" s="147"/>
      <c r="R3" s="216" t="s">
        <v>127</v>
      </c>
      <c r="S3" s="196"/>
      <c r="T3" s="196"/>
      <c r="U3" s="218"/>
      <c r="V3" s="148"/>
      <c r="W3" s="148"/>
      <c r="X3" s="195" t="s">
        <v>28</v>
      </c>
      <c r="Y3" s="196"/>
      <c r="Z3" s="196"/>
      <c r="AA3" s="198"/>
      <c r="AB3" s="198"/>
      <c r="AC3" s="198"/>
      <c r="AD3" s="198"/>
      <c r="AE3" s="198"/>
      <c r="AF3" s="198"/>
      <c r="AG3" s="199"/>
      <c r="AH3" s="147"/>
      <c r="AI3" s="147"/>
      <c r="AJ3" s="195" t="s">
        <v>19</v>
      </c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7"/>
      <c r="AW3" s="148"/>
      <c r="AX3" s="148"/>
      <c r="AY3" s="195" t="s">
        <v>21</v>
      </c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7"/>
      <c r="BL3" s="116"/>
      <c r="BM3" s="116"/>
      <c r="BN3" s="110"/>
    </row>
    <row r="4" spans="1:77" s="9" customFormat="1" ht="85.5" customHeight="1">
      <c r="A4" s="117"/>
      <c r="B4" s="134" t="s">
        <v>128</v>
      </c>
      <c r="C4" s="118" t="s">
        <v>101</v>
      </c>
      <c r="D4" s="119" t="s">
        <v>98</v>
      </c>
      <c r="E4" s="120" t="s">
        <v>102</v>
      </c>
      <c r="F4" s="120"/>
      <c r="G4" s="120"/>
      <c r="H4" s="120"/>
      <c r="I4" s="120"/>
      <c r="J4" s="120" t="s">
        <v>103</v>
      </c>
      <c r="K4" s="120"/>
      <c r="L4" s="120"/>
      <c r="M4" s="121" t="s">
        <v>120</v>
      </c>
      <c r="N4" s="121"/>
      <c r="O4" s="121"/>
      <c r="P4" s="121" t="s">
        <v>121</v>
      </c>
      <c r="Q4" s="122"/>
      <c r="R4" s="123" t="s">
        <v>114</v>
      </c>
      <c r="S4" s="122"/>
      <c r="T4" s="122"/>
      <c r="U4" s="121" t="s">
        <v>129</v>
      </c>
      <c r="V4" s="122"/>
      <c r="W4" s="122"/>
      <c r="X4" s="123" t="s">
        <v>26</v>
      </c>
      <c r="Y4" s="124"/>
      <c r="Z4" s="124"/>
      <c r="AA4" s="120" t="s">
        <v>27</v>
      </c>
      <c r="AB4" s="121"/>
      <c r="AC4" s="121"/>
      <c r="AD4" s="121" t="s">
        <v>122</v>
      </c>
      <c r="AE4" s="121"/>
      <c r="AF4" s="121"/>
      <c r="AG4" s="125" t="s">
        <v>123</v>
      </c>
      <c r="AH4" s="122"/>
      <c r="AI4" s="122"/>
      <c r="AJ4" s="123" t="s">
        <v>130</v>
      </c>
      <c r="AK4" s="124"/>
      <c r="AL4" s="124"/>
      <c r="AM4" s="120" t="s">
        <v>125</v>
      </c>
      <c r="AN4" s="120"/>
      <c r="AO4" s="120"/>
      <c r="AP4" s="120" t="s">
        <v>124</v>
      </c>
      <c r="AQ4" s="121"/>
      <c r="AR4" s="121"/>
      <c r="AS4" s="121" t="s">
        <v>29</v>
      </c>
      <c r="AT4" s="121"/>
      <c r="AU4" s="121"/>
      <c r="AV4" s="125" t="s">
        <v>104</v>
      </c>
      <c r="AW4" s="122"/>
      <c r="AX4" s="122"/>
      <c r="AY4" s="123" t="s">
        <v>126</v>
      </c>
      <c r="AZ4" s="124"/>
      <c r="BA4" s="124"/>
      <c r="BB4" s="120" t="s">
        <v>30</v>
      </c>
      <c r="BC4" s="120"/>
      <c r="BD4" s="120"/>
      <c r="BE4" s="120" t="s">
        <v>31</v>
      </c>
      <c r="BF4" s="120"/>
      <c r="BG4" s="120"/>
      <c r="BH4" s="120" t="s">
        <v>32</v>
      </c>
      <c r="BI4" s="121"/>
      <c r="BJ4" s="121"/>
      <c r="BK4" s="125" t="s">
        <v>33</v>
      </c>
      <c r="BL4" s="112"/>
      <c r="BM4" s="112"/>
      <c r="BN4"/>
      <c r="BO4"/>
      <c r="BP4"/>
      <c r="BQ4"/>
      <c r="BR4"/>
      <c r="BS4"/>
      <c r="BT4"/>
      <c r="BU4"/>
      <c r="BV4"/>
      <c r="BW4"/>
      <c r="BX4"/>
      <c r="BY4"/>
    </row>
    <row r="5" spans="1:65" ht="12.75">
      <c r="A5" s="126">
        <v>1</v>
      </c>
      <c r="B5" s="151">
        <v>1</v>
      </c>
      <c r="C5" s="152">
        <v>1</v>
      </c>
      <c r="D5" s="153" t="s">
        <v>146</v>
      </c>
      <c r="E5" s="152"/>
      <c r="F5" s="154">
        <f>COUNTIF(E5,"=s")</f>
        <v>0</v>
      </c>
      <c r="G5" s="155">
        <f>$C5*F5</f>
        <v>0</v>
      </c>
      <c r="H5" s="154">
        <f>COUNTIF(E5,"=y")</f>
        <v>0</v>
      </c>
      <c r="I5" s="155">
        <f>$C5*H5</f>
        <v>0</v>
      </c>
      <c r="J5" s="152"/>
      <c r="K5" s="154">
        <f>COUNTIF(J5,"=y")</f>
        <v>0</v>
      </c>
      <c r="L5" s="155">
        <f>$C5*K5</f>
        <v>0</v>
      </c>
      <c r="M5" s="156"/>
      <c r="N5" s="154">
        <f>COUNTIF(M5,"=y")</f>
        <v>0</v>
      </c>
      <c r="O5" s="155">
        <f>$C5*N5</f>
        <v>0</v>
      </c>
      <c r="P5" s="156"/>
      <c r="Q5" s="155">
        <f>C5*P5</f>
        <v>0</v>
      </c>
      <c r="R5" s="157"/>
      <c r="S5" s="154">
        <f>COUNTIF(R5,"=y")</f>
        <v>0</v>
      </c>
      <c r="T5" s="155">
        <f>$C5*S5</f>
        <v>0</v>
      </c>
      <c r="U5" s="156"/>
      <c r="V5" s="154">
        <f>COUNTIF(U5,"=y")</f>
        <v>0</v>
      </c>
      <c r="W5" s="155">
        <f>$C5*V5</f>
        <v>0</v>
      </c>
      <c r="X5" s="157"/>
      <c r="Y5" s="154">
        <f>COUNTIF(X5,"=y")</f>
        <v>0</v>
      </c>
      <c r="Z5" s="155">
        <f>$C5*Y5</f>
        <v>0</v>
      </c>
      <c r="AA5" s="152"/>
      <c r="AB5" s="154">
        <f>COUNTIF(AA5,"=y")</f>
        <v>0</v>
      </c>
      <c r="AC5" s="155">
        <f>$C5*AB5</f>
        <v>0</v>
      </c>
      <c r="AD5" s="156"/>
      <c r="AE5" s="154">
        <f>COUNTIF(AD5,"=y")</f>
        <v>0</v>
      </c>
      <c r="AF5" s="155">
        <f>$C5*AE5</f>
        <v>0</v>
      </c>
      <c r="AG5" s="158"/>
      <c r="AH5" s="154">
        <f>COUNTIF(AG5,"=y")</f>
        <v>0</v>
      </c>
      <c r="AI5" s="155">
        <f>$C5*AH5</f>
        <v>0</v>
      </c>
      <c r="AJ5" s="157"/>
      <c r="AK5" s="154">
        <f aca="true" t="shared" si="0" ref="AK5:AK21">COUNTIF(AJ5,"=y")</f>
        <v>0</v>
      </c>
      <c r="AL5" s="155">
        <f aca="true" t="shared" si="1" ref="AL5:AL21">$C5*AK5</f>
        <v>0</v>
      </c>
      <c r="AM5" s="152"/>
      <c r="AN5" s="154">
        <f aca="true" t="shared" si="2" ref="AN5:AN21">COUNTIF(AM5,"=y")</f>
        <v>0</v>
      </c>
      <c r="AO5" s="155">
        <f aca="true" t="shared" si="3" ref="AO5:AO21">$C5*AN5</f>
        <v>0</v>
      </c>
      <c r="AP5" s="152"/>
      <c r="AQ5" s="154">
        <f aca="true" t="shared" si="4" ref="AQ5:AQ21">COUNTIF(AP5,"=y")</f>
        <v>0</v>
      </c>
      <c r="AR5" s="155">
        <f aca="true" t="shared" si="5" ref="AR5:AR21">$C5*AQ5</f>
        <v>0</v>
      </c>
      <c r="AS5" s="156"/>
      <c r="AT5" s="154">
        <f aca="true" t="shared" si="6" ref="AT5:AT21">COUNTIF(AS5,"=y")</f>
        <v>0</v>
      </c>
      <c r="AU5" s="155">
        <f aca="true" t="shared" si="7" ref="AU5:AU21">$C5*AT5</f>
        <v>0</v>
      </c>
      <c r="AV5" s="158"/>
      <c r="AW5" s="154">
        <f aca="true" t="shared" si="8" ref="AW5:AW21">COUNTIF(AV5,"=y")</f>
        <v>0</v>
      </c>
      <c r="AX5" s="155">
        <f aca="true" t="shared" si="9" ref="AX5:AX21">$C5*AW5</f>
        <v>0</v>
      </c>
      <c r="AY5" s="157"/>
      <c r="AZ5" s="154">
        <f aca="true" t="shared" si="10" ref="AZ5:AZ21">COUNTIF(AY5,"=y")</f>
        <v>0</v>
      </c>
      <c r="BA5" s="155">
        <f aca="true" t="shared" si="11" ref="BA5:BA21">$C5*AZ5</f>
        <v>0</v>
      </c>
      <c r="BB5" s="152"/>
      <c r="BC5" s="154">
        <f aca="true" t="shared" si="12" ref="BC5:BC21">COUNTIF(BB5,"=y")</f>
        <v>0</v>
      </c>
      <c r="BD5" s="155">
        <f aca="true" t="shared" si="13" ref="BD5:BD21">$C5*BC5</f>
        <v>0</v>
      </c>
      <c r="BE5" s="152"/>
      <c r="BF5" s="154">
        <f aca="true" t="shared" si="14" ref="BF5:BF21">COUNTIF(BE5,"=y")</f>
        <v>0</v>
      </c>
      <c r="BG5" s="155">
        <f aca="true" t="shared" si="15" ref="BG5:BG21">$C5*BF5</f>
        <v>0</v>
      </c>
      <c r="BH5" s="152"/>
      <c r="BI5" s="154">
        <f aca="true" t="shared" si="16" ref="BI5:BI21">COUNTIF(BH5,"=y")</f>
        <v>0</v>
      </c>
      <c r="BJ5" s="155">
        <f aca="true" t="shared" si="17" ref="BJ5:BJ21">$C5*BI5</f>
        <v>0</v>
      </c>
      <c r="BK5" s="158"/>
      <c r="BL5" s="128">
        <f aca="true" t="shared" si="18" ref="BL5:BL21">COUNTIF(BK5,"=y")</f>
        <v>0</v>
      </c>
      <c r="BM5" s="127">
        <f aca="true" t="shared" si="19" ref="BM5:BM21">$C5*BL5</f>
        <v>0</v>
      </c>
    </row>
    <row r="6" spans="1:65" ht="12.75">
      <c r="A6" s="126">
        <f>A5+1</f>
        <v>2</v>
      </c>
      <c r="B6" s="159">
        <v>1.1</v>
      </c>
      <c r="C6" s="152">
        <v>1</v>
      </c>
      <c r="D6" s="153" t="s">
        <v>136</v>
      </c>
      <c r="E6" s="152" t="s">
        <v>37</v>
      </c>
      <c r="F6" s="154">
        <f aca="true" t="shared" si="20" ref="F6:F21">COUNTIF(E6,"=s")</f>
        <v>0</v>
      </c>
      <c r="G6" s="155">
        <f aca="true" t="shared" si="21" ref="G6:G21">$C6*F6</f>
        <v>0</v>
      </c>
      <c r="H6" s="154">
        <f aca="true" t="shared" si="22" ref="H6:H21">COUNTIF(E6,"=y")</f>
        <v>1</v>
      </c>
      <c r="I6" s="155">
        <f>C6*H6</f>
        <v>1</v>
      </c>
      <c r="J6" s="152" t="s">
        <v>37</v>
      </c>
      <c r="K6" s="154">
        <f aca="true" t="shared" si="23" ref="K6:K21">COUNTIF(J6,"=y")</f>
        <v>1</v>
      </c>
      <c r="L6" s="155">
        <f aca="true" t="shared" si="24" ref="L6:L21">$C6*K6</f>
        <v>1</v>
      </c>
      <c r="M6" s="156" t="s">
        <v>37</v>
      </c>
      <c r="N6" s="154">
        <f aca="true" t="shared" si="25" ref="N6:N21">COUNTIF(M6,"=y")</f>
        <v>1</v>
      </c>
      <c r="O6" s="155">
        <f aca="true" t="shared" si="26" ref="O6:O21">$C6*N6</f>
        <v>1</v>
      </c>
      <c r="P6" s="156">
        <v>1</v>
      </c>
      <c r="Q6" s="155">
        <f>C6*P6</f>
        <v>1</v>
      </c>
      <c r="R6" s="157" t="s">
        <v>150</v>
      </c>
      <c r="S6" s="154">
        <f aca="true" t="shared" si="27" ref="S6:S21">COUNTIF(R6,"=y")</f>
        <v>0</v>
      </c>
      <c r="T6" s="155">
        <f aca="true" t="shared" si="28" ref="T6:T21">$C6*S6</f>
        <v>0</v>
      </c>
      <c r="U6" s="157" t="s">
        <v>150</v>
      </c>
      <c r="V6" s="154">
        <f aca="true" t="shared" si="29" ref="V6:V21">COUNTIF(U6,"=y")</f>
        <v>0</v>
      </c>
      <c r="W6" s="155">
        <f aca="true" t="shared" si="30" ref="W6:W21">$C6*V6</f>
        <v>0</v>
      </c>
      <c r="X6" s="157" t="s">
        <v>150</v>
      </c>
      <c r="Y6" s="154">
        <f>COUNTIF(X6,"=y")</f>
        <v>0</v>
      </c>
      <c r="Z6" s="155">
        <f>$C6*Y6</f>
        <v>0</v>
      </c>
      <c r="AA6" s="152" t="s">
        <v>150</v>
      </c>
      <c r="AB6" s="154">
        <f>COUNTIF(AA6,"=y")</f>
        <v>0</v>
      </c>
      <c r="AC6" s="155">
        <f>$C6*AB6</f>
        <v>0</v>
      </c>
      <c r="AD6" s="156" t="s">
        <v>150</v>
      </c>
      <c r="AE6" s="156" t="s">
        <v>150</v>
      </c>
      <c r="AF6" s="156" t="s">
        <v>150</v>
      </c>
      <c r="AG6" s="156" t="s">
        <v>150</v>
      </c>
      <c r="AH6" s="154">
        <f>COUNTIF(AG6,"=y")</f>
        <v>0</v>
      </c>
      <c r="AI6" s="155">
        <f>$C6*AH6</f>
        <v>0</v>
      </c>
      <c r="AJ6" s="157" t="s">
        <v>150</v>
      </c>
      <c r="AK6" s="154">
        <f t="shared" si="0"/>
        <v>0</v>
      </c>
      <c r="AL6" s="155">
        <f t="shared" si="1"/>
        <v>0</v>
      </c>
      <c r="AM6" s="152" t="s">
        <v>150</v>
      </c>
      <c r="AN6" s="154">
        <f t="shared" si="2"/>
        <v>0</v>
      </c>
      <c r="AO6" s="155">
        <f t="shared" si="3"/>
        <v>0</v>
      </c>
      <c r="AP6" s="152" t="s">
        <v>150</v>
      </c>
      <c r="AQ6" s="154">
        <f t="shared" si="4"/>
        <v>0</v>
      </c>
      <c r="AR6" s="155">
        <f t="shared" si="5"/>
        <v>0</v>
      </c>
      <c r="AS6" s="156" t="s">
        <v>37</v>
      </c>
      <c r="AT6" s="154">
        <f t="shared" si="6"/>
        <v>1</v>
      </c>
      <c r="AU6" s="155">
        <f t="shared" si="7"/>
        <v>1</v>
      </c>
      <c r="AV6" s="158"/>
      <c r="AW6" s="154">
        <f t="shared" si="8"/>
        <v>0</v>
      </c>
      <c r="AX6" s="155">
        <f t="shared" si="9"/>
        <v>0</v>
      </c>
      <c r="AY6" s="157"/>
      <c r="AZ6" s="154">
        <f t="shared" si="10"/>
        <v>0</v>
      </c>
      <c r="BA6" s="155">
        <f t="shared" si="11"/>
        <v>0</v>
      </c>
      <c r="BB6" s="152"/>
      <c r="BC6" s="154">
        <f t="shared" si="12"/>
        <v>0</v>
      </c>
      <c r="BD6" s="155">
        <f t="shared" si="13"/>
        <v>0</v>
      </c>
      <c r="BE6" s="152"/>
      <c r="BF6" s="154">
        <f t="shared" si="14"/>
        <v>0</v>
      </c>
      <c r="BG6" s="155">
        <f t="shared" si="15"/>
        <v>0</v>
      </c>
      <c r="BH6" s="152"/>
      <c r="BI6" s="154">
        <f t="shared" si="16"/>
        <v>0</v>
      </c>
      <c r="BJ6" s="155">
        <f t="shared" si="17"/>
        <v>0</v>
      </c>
      <c r="BK6" s="158"/>
      <c r="BL6" s="128">
        <f t="shared" si="18"/>
        <v>0</v>
      </c>
      <c r="BM6" s="127">
        <f t="shared" si="19"/>
        <v>0</v>
      </c>
    </row>
    <row r="7" spans="1:65" ht="12.75">
      <c r="A7" s="126"/>
      <c r="B7" s="152">
        <v>1.2</v>
      </c>
      <c r="C7" s="152">
        <v>1</v>
      </c>
      <c r="D7" s="153" t="s">
        <v>135</v>
      </c>
      <c r="E7" s="152" t="s">
        <v>37</v>
      </c>
      <c r="F7" s="154"/>
      <c r="G7" s="155"/>
      <c r="H7" s="154"/>
      <c r="I7" s="155"/>
      <c r="J7" s="152" t="s">
        <v>37</v>
      </c>
      <c r="K7" s="154"/>
      <c r="L7" s="155"/>
      <c r="M7" s="156" t="s">
        <v>37</v>
      </c>
      <c r="N7" s="154"/>
      <c r="O7" s="155"/>
      <c r="P7" s="156">
        <v>1</v>
      </c>
      <c r="Q7" s="155"/>
      <c r="R7" s="157" t="s">
        <v>150</v>
      </c>
      <c r="S7" s="154"/>
      <c r="T7" s="155"/>
      <c r="U7" s="157" t="s">
        <v>150</v>
      </c>
      <c r="V7" s="154"/>
      <c r="W7" s="155"/>
      <c r="X7" s="157" t="s">
        <v>150</v>
      </c>
      <c r="Y7" s="154"/>
      <c r="Z7" s="155"/>
      <c r="AA7" s="152" t="s">
        <v>150</v>
      </c>
      <c r="AB7" s="154"/>
      <c r="AC7" s="155"/>
      <c r="AD7" s="156" t="s">
        <v>150</v>
      </c>
      <c r="AE7" s="156" t="s">
        <v>150</v>
      </c>
      <c r="AF7" s="156" t="s">
        <v>150</v>
      </c>
      <c r="AG7" s="156" t="s">
        <v>150</v>
      </c>
      <c r="AH7" s="154"/>
      <c r="AI7" s="155"/>
      <c r="AJ7" s="157" t="s">
        <v>150</v>
      </c>
      <c r="AK7" s="154"/>
      <c r="AL7" s="155"/>
      <c r="AM7" s="152" t="s">
        <v>37</v>
      </c>
      <c r="AN7" s="154"/>
      <c r="AO7" s="155"/>
      <c r="AP7" s="152" t="s">
        <v>150</v>
      </c>
      <c r="AQ7" s="154"/>
      <c r="AR7" s="155"/>
      <c r="AS7" s="156" t="s">
        <v>150</v>
      </c>
      <c r="AT7" s="154"/>
      <c r="AU7" s="155"/>
      <c r="AV7" s="158"/>
      <c r="AW7" s="154"/>
      <c r="AX7" s="155"/>
      <c r="AY7" s="157"/>
      <c r="AZ7" s="154"/>
      <c r="BA7" s="155"/>
      <c r="BB7" s="152"/>
      <c r="BC7" s="154"/>
      <c r="BD7" s="155"/>
      <c r="BE7" s="152"/>
      <c r="BF7" s="154"/>
      <c r="BG7" s="155"/>
      <c r="BH7" s="152"/>
      <c r="BI7" s="154"/>
      <c r="BJ7" s="155"/>
      <c r="BK7" s="158"/>
      <c r="BL7" s="128"/>
      <c r="BM7" s="127"/>
    </row>
    <row r="8" spans="1:65" ht="12.75">
      <c r="A8" s="126">
        <f>A6+1</f>
        <v>3</v>
      </c>
      <c r="B8" s="152">
        <v>1.3</v>
      </c>
      <c r="C8" s="152">
        <v>1</v>
      </c>
      <c r="D8" s="153" t="s">
        <v>137</v>
      </c>
      <c r="E8" s="152" t="s">
        <v>150</v>
      </c>
      <c r="F8" s="154">
        <f t="shared" si="20"/>
        <v>0</v>
      </c>
      <c r="G8" s="155">
        <f t="shared" si="21"/>
        <v>0</v>
      </c>
      <c r="H8" s="154">
        <f t="shared" si="22"/>
        <v>0</v>
      </c>
      <c r="I8" s="155">
        <f>C8*H8</f>
        <v>0</v>
      </c>
      <c r="J8" s="152" t="s">
        <v>37</v>
      </c>
      <c r="K8" s="154">
        <f t="shared" si="23"/>
        <v>1</v>
      </c>
      <c r="L8" s="155">
        <f t="shared" si="24"/>
        <v>1</v>
      </c>
      <c r="M8" s="156" t="s">
        <v>37</v>
      </c>
      <c r="N8" s="154">
        <f t="shared" si="25"/>
        <v>1</v>
      </c>
      <c r="O8" s="155">
        <f t="shared" si="26"/>
        <v>1</v>
      </c>
      <c r="P8" s="156">
        <v>1</v>
      </c>
      <c r="Q8" s="155">
        <f>C8*P8</f>
        <v>1</v>
      </c>
      <c r="R8" s="157" t="s">
        <v>150</v>
      </c>
      <c r="S8" s="154">
        <f t="shared" si="27"/>
        <v>0</v>
      </c>
      <c r="T8" s="155">
        <f t="shared" si="28"/>
        <v>0</v>
      </c>
      <c r="U8" s="157" t="s">
        <v>150</v>
      </c>
      <c r="V8" s="154">
        <f t="shared" si="29"/>
        <v>0</v>
      </c>
      <c r="W8" s="155">
        <f t="shared" si="30"/>
        <v>0</v>
      </c>
      <c r="X8" s="157" t="s">
        <v>150</v>
      </c>
      <c r="Y8" s="154">
        <f>COUNTIF(X8,"=y")</f>
        <v>0</v>
      </c>
      <c r="Z8" s="155">
        <f>$C8*Y8</f>
        <v>0</v>
      </c>
      <c r="AA8" s="152" t="s">
        <v>37</v>
      </c>
      <c r="AB8" s="154">
        <f>COUNTIF(AA8,"=y")</f>
        <v>1</v>
      </c>
      <c r="AC8" s="155">
        <f>$C8*AB8</f>
        <v>1</v>
      </c>
      <c r="AD8" s="156" t="s">
        <v>150</v>
      </c>
      <c r="AE8" s="156" t="s">
        <v>150</v>
      </c>
      <c r="AF8" s="156" t="s">
        <v>150</v>
      </c>
      <c r="AG8" s="156" t="s">
        <v>150</v>
      </c>
      <c r="AH8" s="154">
        <f>COUNTIF(AG8,"=y")</f>
        <v>0</v>
      </c>
      <c r="AI8" s="155">
        <f>$C8*AH8</f>
        <v>0</v>
      </c>
      <c r="AJ8" s="157" t="s">
        <v>150</v>
      </c>
      <c r="AK8" s="154">
        <f t="shared" si="0"/>
        <v>0</v>
      </c>
      <c r="AL8" s="155">
        <f t="shared" si="1"/>
        <v>0</v>
      </c>
      <c r="AM8" s="152" t="s">
        <v>150</v>
      </c>
      <c r="AN8" s="154">
        <f t="shared" si="2"/>
        <v>0</v>
      </c>
      <c r="AO8" s="155">
        <f t="shared" si="3"/>
        <v>0</v>
      </c>
      <c r="AP8" s="152" t="s">
        <v>150</v>
      </c>
      <c r="AQ8" s="154">
        <f t="shared" si="4"/>
        <v>0</v>
      </c>
      <c r="AR8" s="155">
        <f t="shared" si="5"/>
        <v>0</v>
      </c>
      <c r="AS8" s="156" t="s">
        <v>150</v>
      </c>
      <c r="AT8" s="154">
        <f t="shared" si="6"/>
        <v>0</v>
      </c>
      <c r="AU8" s="155">
        <f t="shared" si="7"/>
        <v>0</v>
      </c>
      <c r="AV8" s="158"/>
      <c r="AW8" s="154">
        <f t="shared" si="8"/>
        <v>0</v>
      </c>
      <c r="AX8" s="155">
        <f t="shared" si="9"/>
        <v>0</v>
      </c>
      <c r="AY8" s="157"/>
      <c r="AZ8" s="154">
        <f t="shared" si="10"/>
        <v>0</v>
      </c>
      <c r="BA8" s="155">
        <f t="shared" si="11"/>
        <v>0</v>
      </c>
      <c r="BB8" s="152"/>
      <c r="BC8" s="154">
        <f t="shared" si="12"/>
        <v>0</v>
      </c>
      <c r="BD8" s="155">
        <f t="shared" si="13"/>
        <v>0</v>
      </c>
      <c r="BE8" s="152"/>
      <c r="BF8" s="154">
        <f t="shared" si="14"/>
        <v>0</v>
      </c>
      <c r="BG8" s="155">
        <f t="shared" si="15"/>
        <v>0</v>
      </c>
      <c r="BH8" s="152"/>
      <c r="BI8" s="154">
        <f t="shared" si="16"/>
        <v>0</v>
      </c>
      <c r="BJ8" s="155">
        <f t="shared" si="17"/>
        <v>0</v>
      </c>
      <c r="BK8" s="158"/>
      <c r="BL8" s="128">
        <f t="shared" si="18"/>
        <v>0</v>
      </c>
      <c r="BM8" s="127">
        <f t="shared" si="19"/>
        <v>0</v>
      </c>
    </row>
    <row r="9" spans="1:65" ht="12.75">
      <c r="A9" s="126">
        <f aca="true" t="shared" si="31" ref="A9:A21">A8+1</f>
        <v>4</v>
      </c>
      <c r="B9" s="160">
        <v>1.4</v>
      </c>
      <c r="C9" s="152">
        <v>1</v>
      </c>
      <c r="D9" s="153" t="s">
        <v>138</v>
      </c>
      <c r="E9" s="152" t="s">
        <v>150</v>
      </c>
      <c r="F9" s="154">
        <f t="shared" si="20"/>
        <v>0</v>
      </c>
      <c r="G9" s="155">
        <f t="shared" si="21"/>
        <v>0</v>
      </c>
      <c r="H9" s="154">
        <f t="shared" si="22"/>
        <v>0</v>
      </c>
      <c r="I9" s="155">
        <f>C9*H9</f>
        <v>0</v>
      </c>
      <c r="J9" s="152" t="s">
        <v>150</v>
      </c>
      <c r="K9" s="154">
        <f t="shared" si="23"/>
        <v>0</v>
      </c>
      <c r="L9" s="155">
        <f t="shared" si="24"/>
        <v>0</v>
      </c>
      <c r="M9" s="156" t="s">
        <v>37</v>
      </c>
      <c r="N9" s="154">
        <f t="shared" si="25"/>
        <v>1</v>
      </c>
      <c r="O9" s="155">
        <f t="shared" si="26"/>
        <v>1</v>
      </c>
      <c r="P9" s="156">
        <v>1</v>
      </c>
      <c r="Q9" s="155">
        <f>C9*P9</f>
        <v>1</v>
      </c>
      <c r="R9" s="157" t="s">
        <v>37</v>
      </c>
      <c r="S9" s="154">
        <f t="shared" si="27"/>
        <v>1</v>
      </c>
      <c r="T9" s="155">
        <f t="shared" si="28"/>
        <v>1</v>
      </c>
      <c r="U9" s="157" t="s">
        <v>150</v>
      </c>
      <c r="V9" s="154">
        <f t="shared" si="29"/>
        <v>0</v>
      </c>
      <c r="W9" s="155">
        <f t="shared" si="30"/>
        <v>0</v>
      </c>
      <c r="X9" s="157" t="s">
        <v>150</v>
      </c>
      <c r="Y9" s="154">
        <f>COUNTIF(X9,"=y")</f>
        <v>0</v>
      </c>
      <c r="Z9" s="155">
        <f>$C9*Y9</f>
        <v>0</v>
      </c>
      <c r="AA9" s="152" t="s">
        <v>37</v>
      </c>
      <c r="AB9" s="154">
        <f>COUNTIF(AA9,"=y")</f>
        <v>1</v>
      </c>
      <c r="AC9" s="155">
        <f>$C9*AB9</f>
        <v>1</v>
      </c>
      <c r="AD9" s="156" t="s">
        <v>150</v>
      </c>
      <c r="AE9" s="156" t="s">
        <v>150</v>
      </c>
      <c r="AF9" s="156" t="s">
        <v>150</v>
      </c>
      <c r="AG9" s="156" t="s">
        <v>150</v>
      </c>
      <c r="AH9" s="154">
        <f>COUNTIF(AG9,"=y")</f>
        <v>0</v>
      </c>
      <c r="AI9" s="155">
        <f>$C9*AH9</f>
        <v>0</v>
      </c>
      <c r="AJ9" s="157" t="s">
        <v>150</v>
      </c>
      <c r="AK9" s="154">
        <f t="shared" si="0"/>
        <v>0</v>
      </c>
      <c r="AL9" s="155">
        <f t="shared" si="1"/>
        <v>0</v>
      </c>
      <c r="AM9" s="152" t="s">
        <v>150</v>
      </c>
      <c r="AN9" s="154">
        <f t="shared" si="2"/>
        <v>0</v>
      </c>
      <c r="AO9" s="155">
        <f t="shared" si="3"/>
        <v>0</v>
      </c>
      <c r="AP9" s="152" t="s">
        <v>150</v>
      </c>
      <c r="AQ9" s="154">
        <f t="shared" si="4"/>
        <v>0</v>
      </c>
      <c r="AR9" s="155">
        <f t="shared" si="5"/>
        <v>0</v>
      </c>
      <c r="AS9" s="156" t="s">
        <v>150</v>
      </c>
      <c r="AT9" s="154">
        <f t="shared" si="6"/>
        <v>0</v>
      </c>
      <c r="AU9" s="155">
        <f t="shared" si="7"/>
        <v>0</v>
      </c>
      <c r="AV9" s="158"/>
      <c r="AW9" s="154">
        <f t="shared" si="8"/>
        <v>0</v>
      </c>
      <c r="AX9" s="155">
        <f t="shared" si="9"/>
        <v>0</v>
      </c>
      <c r="AY9" s="157"/>
      <c r="AZ9" s="154">
        <f t="shared" si="10"/>
        <v>0</v>
      </c>
      <c r="BA9" s="155">
        <f t="shared" si="11"/>
        <v>0</v>
      </c>
      <c r="BB9" s="152"/>
      <c r="BC9" s="154">
        <f t="shared" si="12"/>
        <v>0</v>
      </c>
      <c r="BD9" s="155">
        <f t="shared" si="13"/>
        <v>0</v>
      </c>
      <c r="BE9" s="152"/>
      <c r="BF9" s="154">
        <f t="shared" si="14"/>
        <v>0</v>
      </c>
      <c r="BG9" s="155">
        <f t="shared" si="15"/>
        <v>0</v>
      </c>
      <c r="BH9" s="152"/>
      <c r="BI9" s="154">
        <f t="shared" si="16"/>
        <v>0</v>
      </c>
      <c r="BJ9" s="155">
        <f t="shared" si="17"/>
        <v>0</v>
      </c>
      <c r="BK9" s="158"/>
      <c r="BL9" s="128">
        <f t="shared" si="18"/>
        <v>0</v>
      </c>
      <c r="BM9" s="127">
        <f t="shared" si="19"/>
        <v>0</v>
      </c>
    </row>
    <row r="10" spans="1:65" ht="12.75">
      <c r="A10" s="126">
        <f t="shared" si="31"/>
        <v>5</v>
      </c>
      <c r="B10" s="152">
        <v>1.5</v>
      </c>
      <c r="C10" s="152">
        <v>1</v>
      </c>
      <c r="D10" s="153" t="s">
        <v>147</v>
      </c>
      <c r="E10" s="152" t="s">
        <v>37</v>
      </c>
      <c r="F10" s="154">
        <f t="shared" si="20"/>
        <v>0</v>
      </c>
      <c r="G10" s="155">
        <f t="shared" si="21"/>
        <v>0</v>
      </c>
      <c r="H10" s="154">
        <f t="shared" si="22"/>
        <v>1</v>
      </c>
      <c r="I10" s="155">
        <f>C10*H10</f>
        <v>1</v>
      </c>
      <c r="J10" s="152" t="s">
        <v>37</v>
      </c>
      <c r="K10" s="154">
        <f t="shared" si="23"/>
        <v>1</v>
      </c>
      <c r="L10" s="155">
        <f t="shared" si="24"/>
        <v>1</v>
      </c>
      <c r="M10" s="156" t="s">
        <v>37</v>
      </c>
      <c r="N10" s="154">
        <f t="shared" si="25"/>
        <v>1</v>
      </c>
      <c r="O10" s="155">
        <f t="shared" si="26"/>
        <v>1</v>
      </c>
      <c r="P10" s="156">
        <v>1</v>
      </c>
      <c r="Q10" s="155">
        <f>C10*P10</f>
        <v>1</v>
      </c>
      <c r="R10" s="157" t="s">
        <v>150</v>
      </c>
      <c r="S10" s="154">
        <f t="shared" si="27"/>
        <v>0</v>
      </c>
      <c r="T10" s="155">
        <f t="shared" si="28"/>
        <v>0</v>
      </c>
      <c r="U10" s="157" t="s">
        <v>150</v>
      </c>
      <c r="V10" s="154">
        <f t="shared" si="29"/>
        <v>0</v>
      </c>
      <c r="W10" s="155">
        <f t="shared" si="30"/>
        <v>0</v>
      </c>
      <c r="X10" s="157" t="s">
        <v>150</v>
      </c>
      <c r="Y10" s="154">
        <f aca="true" t="shared" si="32" ref="Y10:Y21">COUNTIF(X10,"=y")</f>
        <v>0</v>
      </c>
      <c r="Z10" s="155">
        <f aca="true" t="shared" si="33" ref="Z10:Z21">$C10*Y10</f>
        <v>0</v>
      </c>
      <c r="AA10" s="152" t="s">
        <v>37</v>
      </c>
      <c r="AB10" s="154">
        <f aca="true" t="shared" si="34" ref="AB10:AB21">COUNTIF(AA10,"=y")</f>
        <v>1</v>
      </c>
      <c r="AC10" s="155">
        <f aca="true" t="shared" si="35" ref="AC10:AC21">$C10*AB10</f>
        <v>1</v>
      </c>
      <c r="AD10" s="156" t="s">
        <v>150</v>
      </c>
      <c r="AE10" s="156" t="s">
        <v>150</v>
      </c>
      <c r="AF10" s="156" t="s">
        <v>150</v>
      </c>
      <c r="AG10" s="156" t="s">
        <v>150</v>
      </c>
      <c r="AH10" s="154">
        <f aca="true" t="shared" si="36" ref="AH10:AH21">COUNTIF(AG10,"=y")</f>
        <v>0</v>
      </c>
      <c r="AI10" s="155">
        <f aca="true" t="shared" si="37" ref="AI10:AI21">$C10*AH10</f>
        <v>0</v>
      </c>
      <c r="AJ10" s="157" t="s">
        <v>37</v>
      </c>
      <c r="AK10" s="154">
        <f t="shared" si="0"/>
        <v>1</v>
      </c>
      <c r="AL10" s="155">
        <f t="shared" si="1"/>
        <v>1</v>
      </c>
      <c r="AM10" s="152" t="s">
        <v>150</v>
      </c>
      <c r="AN10" s="154">
        <f t="shared" si="2"/>
        <v>0</v>
      </c>
      <c r="AO10" s="155">
        <f t="shared" si="3"/>
        <v>0</v>
      </c>
      <c r="AP10" s="152" t="s">
        <v>150</v>
      </c>
      <c r="AQ10" s="154">
        <f t="shared" si="4"/>
        <v>0</v>
      </c>
      <c r="AR10" s="155">
        <f t="shared" si="5"/>
        <v>0</v>
      </c>
      <c r="AS10" s="156" t="s">
        <v>37</v>
      </c>
      <c r="AT10" s="154">
        <f t="shared" si="6"/>
        <v>1</v>
      </c>
      <c r="AU10" s="155">
        <f t="shared" si="7"/>
        <v>1</v>
      </c>
      <c r="AV10" s="158"/>
      <c r="AW10" s="154">
        <f t="shared" si="8"/>
        <v>0</v>
      </c>
      <c r="AX10" s="155">
        <f t="shared" si="9"/>
        <v>0</v>
      </c>
      <c r="AY10" s="157"/>
      <c r="AZ10" s="154">
        <f t="shared" si="10"/>
        <v>0</v>
      </c>
      <c r="BA10" s="155">
        <f t="shared" si="11"/>
        <v>0</v>
      </c>
      <c r="BB10" s="152"/>
      <c r="BC10" s="154">
        <f t="shared" si="12"/>
        <v>0</v>
      </c>
      <c r="BD10" s="155">
        <f t="shared" si="13"/>
        <v>0</v>
      </c>
      <c r="BE10" s="152"/>
      <c r="BF10" s="154">
        <f t="shared" si="14"/>
        <v>0</v>
      </c>
      <c r="BG10" s="155">
        <f t="shared" si="15"/>
        <v>0</v>
      </c>
      <c r="BH10" s="152"/>
      <c r="BI10" s="154">
        <f t="shared" si="16"/>
        <v>0</v>
      </c>
      <c r="BJ10" s="155">
        <f t="shared" si="17"/>
        <v>0</v>
      </c>
      <c r="BK10" s="158"/>
      <c r="BL10" s="128">
        <f t="shared" si="18"/>
        <v>0</v>
      </c>
      <c r="BM10" s="127">
        <f t="shared" si="19"/>
        <v>0</v>
      </c>
    </row>
    <row r="11" spans="1:65" ht="12.75">
      <c r="A11" s="126"/>
      <c r="B11" s="151">
        <v>2</v>
      </c>
      <c r="C11" s="152">
        <v>1</v>
      </c>
      <c r="D11" s="153" t="s">
        <v>148</v>
      </c>
      <c r="E11" s="152"/>
      <c r="F11" s="154"/>
      <c r="G11" s="155"/>
      <c r="H11" s="154"/>
      <c r="I11" s="155"/>
      <c r="J11" s="152"/>
      <c r="K11" s="154"/>
      <c r="L11" s="155"/>
      <c r="M11" s="156"/>
      <c r="N11" s="154"/>
      <c r="O11" s="155"/>
      <c r="P11" s="156"/>
      <c r="Q11" s="155"/>
      <c r="R11" s="157"/>
      <c r="S11" s="154"/>
      <c r="T11" s="155"/>
      <c r="U11" s="157"/>
      <c r="V11" s="154"/>
      <c r="W11" s="155"/>
      <c r="X11" s="157"/>
      <c r="Y11" s="154"/>
      <c r="Z11" s="155"/>
      <c r="AA11" s="152"/>
      <c r="AB11" s="154"/>
      <c r="AC11" s="155"/>
      <c r="AD11" s="156"/>
      <c r="AE11" s="154"/>
      <c r="AF11" s="155"/>
      <c r="AG11" s="158"/>
      <c r="AH11" s="154"/>
      <c r="AI11" s="155"/>
      <c r="AJ11" s="157"/>
      <c r="AK11" s="154"/>
      <c r="AL11" s="155"/>
      <c r="AM11" s="152"/>
      <c r="AN11" s="154"/>
      <c r="AO11" s="155"/>
      <c r="AP11" s="152"/>
      <c r="AQ11" s="154"/>
      <c r="AR11" s="155"/>
      <c r="AS11" s="156"/>
      <c r="AT11" s="154"/>
      <c r="AU11" s="155"/>
      <c r="AV11" s="158"/>
      <c r="AW11" s="154"/>
      <c r="AX11" s="155"/>
      <c r="AY11" s="157"/>
      <c r="AZ11" s="154"/>
      <c r="BA11" s="155"/>
      <c r="BB11" s="152"/>
      <c r="BC11" s="154"/>
      <c r="BD11" s="155"/>
      <c r="BE11" s="152"/>
      <c r="BF11" s="154"/>
      <c r="BG11" s="155"/>
      <c r="BH11" s="152"/>
      <c r="BI11" s="154"/>
      <c r="BJ11" s="155"/>
      <c r="BK11" s="158"/>
      <c r="BL11" s="128"/>
      <c r="BM11" s="127"/>
    </row>
    <row r="12" spans="1:65" ht="12.75">
      <c r="A12" s="126">
        <f>A10+1</f>
        <v>6</v>
      </c>
      <c r="B12" s="152">
        <v>2.1</v>
      </c>
      <c r="C12" s="152">
        <v>1</v>
      </c>
      <c r="D12" s="161" t="s">
        <v>139</v>
      </c>
      <c r="E12" s="152" t="s">
        <v>150</v>
      </c>
      <c r="F12" s="154">
        <f t="shared" si="20"/>
        <v>0</v>
      </c>
      <c r="G12" s="155">
        <f t="shared" si="21"/>
        <v>0</v>
      </c>
      <c r="H12" s="154">
        <f t="shared" si="22"/>
        <v>0</v>
      </c>
      <c r="I12" s="155">
        <f aca="true" t="shared" si="38" ref="I12:I21">C12*H12</f>
        <v>0</v>
      </c>
      <c r="J12" s="152" t="s">
        <v>37</v>
      </c>
      <c r="K12" s="154">
        <f t="shared" si="23"/>
        <v>1</v>
      </c>
      <c r="L12" s="155">
        <f t="shared" si="24"/>
        <v>1</v>
      </c>
      <c r="M12" s="156" t="s">
        <v>37</v>
      </c>
      <c r="N12" s="154">
        <f t="shared" si="25"/>
        <v>1</v>
      </c>
      <c r="O12" s="155">
        <f t="shared" si="26"/>
        <v>1</v>
      </c>
      <c r="P12" s="156">
        <v>1</v>
      </c>
      <c r="Q12" s="155">
        <f aca="true" t="shared" si="39" ref="Q12:Q21">C12*P12</f>
        <v>1</v>
      </c>
      <c r="R12" s="157" t="s">
        <v>150</v>
      </c>
      <c r="S12" s="154">
        <f t="shared" si="27"/>
        <v>0</v>
      </c>
      <c r="T12" s="155">
        <f t="shared" si="28"/>
        <v>0</v>
      </c>
      <c r="U12" s="157" t="s">
        <v>150</v>
      </c>
      <c r="V12" s="154">
        <f t="shared" si="29"/>
        <v>0</v>
      </c>
      <c r="W12" s="155">
        <f t="shared" si="30"/>
        <v>0</v>
      </c>
      <c r="X12" s="157" t="s">
        <v>150</v>
      </c>
      <c r="Y12" s="154">
        <f t="shared" si="32"/>
        <v>0</v>
      </c>
      <c r="Z12" s="155">
        <f t="shared" si="33"/>
        <v>0</v>
      </c>
      <c r="AA12" s="152" t="s">
        <v>150</v>
      </c>
      <c r="AB12" s="154">
        <f t="shared" si="34"/>
        <v>0</v>
      </c>
      <c r="AC12" s="155">
        <f t="shared" si="35"/>
        <v>0</v>
      </c>
      <c r="AD12" s="156" t="s">
        <v>150</v>
      </c>
      <c r="AE12" s="156" t="s">
        <v>150</v>
      </c>
      <c r="AF12" s="156" t="s">
        <v>150</v>
      </c>
      <c r="AG12" s="156" t="s">
        <v>150</v>
      </c>
      <c r="AH12" s="154">
        <f t="shared" si="36"/>
        <v>0</v>
      </c>
      <c r="AI12" s="155">
        <f t="shared" si="37"/>
        <v>0</v>
      </c>
      <c r="AJ12" s="157" t="s">
        <v>150</v>
      </c>
      <c r="AK12" s="154">
        <f t="shared" si="0"/>
        <v>0</v>
      </c>
      <c r="AL12" s="155">
        <f t="shared" si="1"/>
        <v>0</v>
      </c>
      <c r="AM12" s="152" t="s">
        <v>37</v>
      </c>
      <c r="AN12" s="154">
        <f t="shared" si="2"/>
        <v>1</v>
      </c>
      <c r="AO12" s="155">
        <f t="shared" si="3"/>
        <v>1</v>
      </c>
      <c r="AP12" s="152" t="s">
        <v>150</v>
      </c>
      <c r="AQ12" s="154">
        <f t="shared" si="4"/>
        <v>0</v>
      </c>
      <c r="AR12" s="155">
        <f t="shared" si="5"/>
        <v>0</v>
      </c>
      <c r="AS12" s="156" t="s">
        <v>150</v>
      </c>
      <c r="AT12" s="154">
        <f t="shared" si="6"/>
        <v>0</v>
      </c>
      <c r="AU12" s="155">
        <f t="shared" si="7"/>
        <v>0</v>
      </c>
      <c r="AV12" s="158"/>
      <c r="AW12" s="154">
        <f t="shared" si="8"/>
        <v>0</v>
      </c>
      <c r="AX12" s="155">
        <f t="shared" si="9"/>
        <v>0</v>
      </c>
      <c r="AY12" s="157"/>
      <c r="AZ12" s="154">
        <f t="shared" si="10"/>
        <v>0</v>
      </c>
      <c r="BA12" s="155">
        <f t="shared" si="11"/>
        <v>0</v>
      </c>
      <c r="BB12" s="152"/>
      <c r="BC12" s="154">
        <f t="shared" si="12"/>
        <v>0</v>
      </c>
      <c r="BD12" s="155">
        <f t="shared" si="13"/>
        <v>0</v>
      </c>
      <c r="BE12" s="152"/>
      <c r="BF12" s="154">
        <f t="shared" si="14"/>
        <v>0</v>
      </c>
      <c r="BG12" s="155">
        <f t="shared" si="15"/>
        <v>0</v>
      </c>
      <c r="BH12" s="152"/>
      <c r="BI12" s="154">
        <f t="shared" si="16"/>
        <v>0</v>
      </c>
      <c r="BJ12" s="155">
        <f t="shared" si="17"/>
        <v>0</v>
      </c>
      <c r="BK12" s="158"/>
      <c r="BL12" s="128">
        <f t="shared" si="18"/>
        <v>0</v>
      </c>
      <c r="BM12" s="127">
        <f t="shared" si="19"/>
        <v>0</v>
      </c>
    </row>
    <row r="13" spans="1:65" ht="12.75">
      <c r="A13" s="126">
        <f t="shared" si="31"/>
        <v>7</v>
      </c>
      <c r="B13" s="152">
        <v>2.2</v>
      </c>
      <c r="C13" s="152">
        <v>1</v>
      </c>
      <c r="D13" s="153" t="s">
        <v>140</v>
      </c>
      <c r="E13" s="152" t="s">
        <v>150</v>
      </c>
      <c r="F13" s="154">
        <f t="shared" si="20"/>
        <v>0</v>
      </c>
      <c r="G13" s="155">
        <f t="shared" si="21"/>
        <v>0</v>
      </c>
      <c r="H13" s="154">
        <f t="shared" si="22"/>
        <v>0</v>
      </c>
      <c r="I13" s="155">
        <f t="shared" si="38"/>
        <v>0</v>
      </c>
      <c r="J13" s="152" t="s">
        <v>150</v>
      </c>
      <c r="K13" s="154">
        <f t="shared" si="23"/>
        <v>0</v>
      </c>
      <c r="L13" s="155">
        <f t="shared" si="24"/>
        <v>0</v>
      </c>
      <c r="M13" s="156" t="s">
        <v>37</v>
      </c>
      <c r="N13" s="154">
        <f t="shared" si="25"/>
        <v>1</v>
      </c>
      <c r="O13" s="155">
        <f t="shared" si="26"/>
        <v>1</v>
      </c>
      <c r="P13" s="156">
        <v>1</v>
      </c>
      <c r="Q13" s="155">
        <f t="shared" si="39"/>
        <v>1</v>
      </c>
      <c r="R13" s="157" t="s">
        <v>37</v>
      </c>
      <c r="S13" s="154">
        <f t="shared" si="27"/>
        <v>1</v>
      </c>
      <c r="T13" s="155">
        <f t="shared" si="28"/>
        <v>1</v>
      </c>
      <c r="U13" s="157" t="s">
        <v>150</v>
      </c>
      <c r="V13" s="154">
        <f t="shared" si="29"/>
        <v>0</v>
      </c>
      <c r="W13" s="155">
        <f t="shared" si="30"/>
        <v>0</v>
      </c>
      <c r="X13" s="157" t="s">
        <v>37</v>
      </c>
      <c r="Y13" s="154">
        <f t="shared" si="32"/>
        <v>1</v>
      </c>
      <c r="Z13" s="155">
        <f t="shared" si="33"/>
        <v>1</v>
      </c>
      <c r="AA13" s="152" t="s">
        <v>150</v>
      </c>
      <c r="AB13" s="154">
        <f t="shared" si="34"/>
        <v>0</v>
      </c>
      <c r="AC13" s="155">
        <f t="shared" si="35"/>
        <v>0</v>
      </c>
      <c r="AD13" s="156" t="s">
        <v>150</v>
      </c>
      <c r="AE13" s="156" t="s">
        <v>150</v>
      </c>
      <c r="AF13" s="156" t="s">
        <v>150</v>
      </c>
      <c r="AG13" s="156" t="s">
        <v>150</v>
      </c>
      <c r="AH13" s="154">
        <f t="shared" si="36"/>
        <v>0</v>
      </c>
      <c r="AI13" s="155">
        <f t="shared" si="37"/>
        <v>0</v>
      </c>
      <c r="AJ13" s="157" t="s">
        <v>150</v>
      </c>
      <c r="AK13" s="154">
        <f t="shared" si="0"/>
        <v>0</v>
      </c>
      <c r="AL13" s="155">
        <f t="shared" si="1"/>
        <v>0</v>
      </c>
      <c r="AM13" s="152" t="s">
        <v>150</v>
      </c>
      <c r="AN13" s="154">
        <f t="shared" si="2"/>
        <v>0</v>
      </c>
      <c r="AO13" s="155">
        <f t="shared" si="3"/>
        <v>0</v>
      </c>
      <c r="AP13" s="152" t="s">
        <v>150</v>
      </c>
      <c r="AQ13" s="154">
        <f t="shared" si="4"/>
        <v>0</v>
      </c>
      <c r="AR13" s="155">
        <f t="shared" si="5"/>
        <v>0</v>
      </c>
      <c r="AS13" s="156" t="s">
        <v>150</v>
      </c>
      <c r="AT13" s="154">
        <f t="shared" si="6"/>
        <v>0</v>
      </c>
      <c r="AU13" s="155">
        <f t="shared" si="7"/>
        <v>0</v>
      </c>
      <c r="AV13" s="158"/>
      <c r="AW13" s="154">
        <f t="shared" si="8"/>
        <v>0</v>
      </c>
      <c r="AX13" s="155">
        <f t="shared" si="9"/>
        <v>0</v>
      </c>
      <c r="AY13" s="157"/>
      <c r="AZ13" s="154">
        <f t="shared" si="10"/>
        <v>0</v>
      </c>
      <c r="BA13" s="155">
        <f t="shared" si="11"/>
        <v>0</v>
      </c>
      <c r="BB13" s="152"/>
      <c r="BC13" s="154">
        <f t="shared" si="12"/>
        <v>0</v>
      </c>
      <c r="BD13" s="155">
        <f t="shared" si="13"/>
        <v>0</v>
      </c>
      <c r="BE13" s="152"/>
      <c r="BF13" s="154">
        <f t="shared" si="14"/>
        <v>0</v>
      </c>
      <c r="BG13" s="155">
        <f t="shared" si="15"/>
        <v>0</v>
      </c>
      <c r="BH13" s="152"/>
      <c r="BI13" s="154">
        <f t="shared" si="16"/>
        <v>0</v>
      </c>
      <c r="BJ13" s="155">
        <f t="shared" si="17"/>
        <v>0</v>
      </c>
      <c r="BK13" s="158"/>
      <c r="BL13" s="128">
        <f t="shared" si="18"/>
        <v>0</v>
      </c>
      <c r="BM13" s="127">
        <f t="shared" si="19"/>
        <v>0</v>
      </c>
    </row>
    <row r="14" spans="1:65" ht="12.75">
      <c r="A14" s="126">
        <f t="shared" si="31"/>
        <v>8</v>
      </c>
      <c r="B14" s="152">
        <v>2.3</v>
      </c>
      <c r="C14" s="152">
        <v>1</v>
      </c>
      <c r="D14" s="153" t="s">
        <v>141</v>
      </c>
      <c r="E14" s="152" t="s">
        <v>150</v>
      </c>
      <c r="F14" s="154">
        <f t="shared" si="20"/>
        <v>0</v>
      </c>
      <c r="G14" s="155">
        <f t="shared" si="21"/>
        <v>0</v>
      </c>
      <c r="H14" s="154">
        <f t="shared" si="22"/>
        <v>0</v>
      </c>
      <c r="I14" s="155">
        <f t="shared" si="38"/>
        <v>0</v>
      </c>
      <c r="J14" s="152" t="s">
        <v>150</v>
      </c>
      <c r="K14" s="154">
        <f t="shared" si="23"/>
        <v>0</v>
      </c>
      <c r="L14" s="155">
        <f t="shared" si="24"/>
        <v>0</v>
      </c>
      <c r="M14" s="156" t="s">
        <v>37</v>
      </c>
      <c r="N14" s="154">
        <f t="shared" si="25"/>
        <v>1</v>
      </c>
      <c r="O14" s="155">
        <f t="shared" si="26"/>
        <v>1</v>
      </c>
      <c r="P14" s="156">
        <v>1</v>
      </c>
      <c r="Q14" s="155">
        <f t="shared" si="39"/>
        <v>1</v>
      </c>
      <c r="R14" s="157" t="s">
        <v>37</v>
      </c>
      <c r="S14" s="154">
        <f t="shared" si="27"/>
        <v>1</v>
      </c>
      <c r="T14" s="155">
        <f t="shared" si="28"/>
        <v>1</v>
      </c>
      <c r="U14" s="157" t="s">
        <v>37</v>
      </c>
      <c r="V14" s="154">
        <f t="shared" si="29"/>
        <v>1</v>
      </c>
      <c r="W14" s="155">
        <f t="shared" si="30"/>
        <v>1</v>
      </c>
      <c r="X14" s="157" t="s">
        <v>150</v>
      </c>
      <c r="Y14" s="154">
        <f t="shared" si="32"/>
        <v>0</v>
      </c>
      <c r="Z14" s="155">
        <f t="shared" si="33"/>
        <v>0</v>
      </c>
      <c r="AA14" s="152" t="s">
        <v>150</v>
      </c>
      <c r="AB14" s="154">
        <f t="shared" si="34"/>
        <v>0</v>
      </c>
      <c r="AC14" s="155">
        <f t="shared" si="35"/>
        <v>0</v>
      </c>
      <c r="AD14" s="156" t="s">
        <v>150</v>
      </c>
      <c r="AE14" s="156" t="s">
        <v>150</v>
      </c>
      <c r="AF14" s="156" t="s">
        <v>150</v>
      </c>
      <c r="AG14" s="156" t="s">
        <v>150</v>
      </c>
      <c r="AH14" s="154">
        <f t="shared" si="36"/>
        <v>0</v>
      </c>
      <c r="AI14" s="155">
        <f t="shared" si="37"/>
        <v>0</v>
      </c>
      <c r="AJ14" s="157" t="s">
        <v>150</v>
      </c>
      <c r="AK14" s="154">
        <f t="shared" si="0"/>
        <v>0</v>
      </c>
      <c r="AL14" s="155">
        <f t="shared" si="1"/>
        <v>0</v>
      </c>
      <c r="AM14" s="152" t="s">
        <v>150</v>
      </c>
      <c r="AN14" s="154">
        <f t="shared" si="2"/>
        <v>0</v>
      </c>
      <c r="AO14" s="155">
        <f t="shared" si="3"/>
        <v>0</v>
      </c>
      <c r="AP14" s="152" t="s">
        <v>150</v>
      </c>
      <c r="AQ14" s="154">
        <f t="shared" si="4"/>
        <v>0</v>
      </c>
      <c r="AR14" s="155">
        <f t="shared" si="5"/>
        <v>0</v>
      </c>
      <c r="AS14" s="156" t="s">
        <v>37</v>
      </c>
      <c r="AT14" s="154">
        <f t="shared" si="6"/>
        <v>1</v>
      </c>
      <c r="AU14" s="155">
        <f t="shared" si="7"/>
        <v>1</v>
      </c>
      <c r="AV14" s="158"/>
      <c r="AW14" s="154">
        <f t="shared" si="8"/>
        <v>0</v>
      </c>
      <c r="AX14" s="155">
        <f t="shared" si="9"/>
        <v>0</v>
      </c>
      <c r="AY14" s="157"/>
      <c r="AZ14" s="154">
        <f t="shared" si="10"/>
        <v>0</v>
      </c>
      <c r="BA14" s="155">
        <f t="shared" si="11"/>
        <v>0</v>
      </c>
      <c r="BB14" s="152"/>
      <c r="BC14" s="154">
        <f t="shared" si="12"/>
        <v>0</v>
      </c>
      <c r="BD14" s="155">
        <f t="shared" si="13"/>
        <v>0</v>
      </c>
      <c r="BE14" s="152"/>
      <c r="BF14" s="154">
        <f t="shared" si="14"/>
        <v>0</v>
      </c>
      <c r="BG14" s="155">
        <f t="shared" si="15"/>
        <v>0</v>
      </c>
      <c r="BH14" s="152"/>
      <c r="BI14" s="154">
        <f t="shared" si="16"/>
        <v>0</v>
      </c>
      <c r="BJ14" s="155">
        <f t="shared" si="17"/>
        <v>0</v>
      </c>
      <c r="BK14" s="158"/>
      <c r="BL14" s="128">
        <f t="shared" si="18"/>
        <v>0</v>
      </c>
      <c r="BM14" s="127">
        <f t="shared" si="19"/>
        <v>0</v>
      </c>
    </row>
    <row r="15" spans="1:65" ht="12.75">
      <c r="A15" s="126">
        <f t="shared" si="31"/>
        <v>9</v>
      </c>
      <c r="B15" s="151">
        <v>3</v>
      </c>
      <c r="C15" s="152">
        <v>1</v>
      </c>
      <c r="D15" s="153" t="s">
        <v>149</v>
      </c>
      <c r="E15" s="152"/>
      <c r="F15" s="154">
        <f t="shared" si="20"/>
        <v>0</v>
      </c>
      <c r="G15" s="155">
        <f t="shared" si="21"/>
        <v>0</v>
      </c>
      <c r="H15" s="154">
        <f t="shared" si="22"/>
        <v>0</v>
      </c>
      <c r="I15" s="155">
        <f t="shared" si="38"/>
        <v>0</v>
      </c>
      <c r="J15" s="152"/>
      <c r="K15" s="154">
        <f t="shared" si="23"/>
        <v>0</v>
      </c>
      <c r="L15" s="155">
        <f t="shared" si="24"/>
        <v>0</v>
      </c>
      <c r="M15" s="156"/>
      <c r="N15" s="154">
        <f t="shared" si="25"/>
        <v>0</v>
      </c>
      <c r="O15" s="155">
        <f t="shared" si="26"/>
        <v>0</v>
      </c>
      <c r="P15" s="156"/>
      <c r="Q15" s="155">
        <f t="shared" si="39"/>
        <v>0</v>
      </c>
      <c r="R15" s="157"/>
      <c r="S15" s="154">
        <f t="shared" si="27"/>
        <v>0</v>
      </c>
      <c r="T15" s="155">
        <f t="shared" si="28"/>
        <v>0</v>
      </c>
      <c r="U15" s="157"/>
      <c r="V15" s="154">
        <f t="shared" si="29"/>
        <v>0</v>
      </c>
      <c r="W15" s="155">
        <f t="shared" si="30"/>
        <v>0</v>
      </c>
      <c r="X15" s="157"/>
      <c r="Y15" s="154">
        <f t="shared" si="32"/>
        <v>0</v>
      </c>
      <c r="Z15" s="155">
        <f t="shared" si="33"/>
        <v>0</v>
      </c>
      <c r="AA15" s="152"/>
      <c r="AB15" s="154">
        <f t="shared" si="34"/>
        <v>0</v>
      </c>
      <c r="AC15" s="155">
        <f t="shared" si="35"/>
        <v>0</v>
      </c>
      <c r="AD15" s="156"/>
      <c r="AE15" s="154">
        <f aca="true" t="shared" si="40" ref="AE15:AE21">COUNTIF(AD15,"=y")</f>
        <v>0</v>
      </c>
      <c r="AF15" s="155">
        <f aca="true" t="shared" si="41" ref="AF15:AF21">$C15*AE15</f>
        <v>0</v>
      </c>
      <c r="AG15" s="158"/>
      <c r="AH15" s="154">
        <f t="shared" si="36"/>
        <v>0</v>
      </c>
      <c r="AI15" s="155">
        <f t="shared" si="37"/>
        <v>0</v>
      </c>
      <c r="AJ15" s="157"/>
      <c r="AK15" s="154">
        <f t="shared" si="0"/>
        <v>0</v>
      </c>
      <c r="AL15" s="155">
        <f t="shared" si="1"/>
        <v>0</v>
      </c>
      <c r="AM15" s="152"/>
      <c r="AN15" s="154">
        <f t="shared" si="2"/>
        <v>0</v>
      </c>
      <c r="AO15" s="155">
        <f t="shared" si="3"/>
        <v>0</v>
      </c>
      <c r="AP15" s="152"/>
      <c r="AQ15" s="154">
        <f t="shared" si="4"/>
        <v>0</v>
      </c>
      <c r="AR15" s="155">
        <f t="shared" si="5"/>
        <v>0</v>
      </c>
      <c r="AS15" s="156"/>
      <c r="AT15" s="154">
        <f t="shared" si="6"/>
        <v>0</v>
      </c>
      <c r="AU15" s="155">
        <f t="shared" si="7"/>
        <v>0</v>
      </c>
      <c r="AV15" s="158"/>
      <c r="AW15" s="154">
        <f t="shared" si="8"/>
        <v>0</v>
      </c>
      <c r="AX15" s="155">
        <f t="shared" si="9"/>
        <v>0</v>
      </c>
      <c r="AY15" s="157"/>
      <c r="AZ15" s="154">
        <f t="shared" si="10"/>
        <v>0</v>
      </c>
      <c r="BA15" s="155">
        <f t="shared" si="11"/>
        <v>0</v>
      </c>
      <c r="BB15" s="152"/>
      <c r="BC15" s="154">
        <f t="shared" si="12"/>
        <v>0</v>
      </c>
      <c r="BD15" s="155">
        <f t="shared" si="13"/>
        <v>0</v>
      </c>
      <c r="BE15" s="152"/>
      <c r="BF15" s="154">
        <f t="shared" si="14"/>
        <v>0</v>
      </c>
      <c r="BG15" s="155">
        <f t="shared" si="15"/>
        <v>0</v>
      </c>
      <c r="BH15" s="152"/>
      <c r="BI15" s="154">
        <f t="shared" si="16"/>
        <v>0</v>
      </c>
      <c r="BJ15" s="155">
        <f t="shared" si="17"/>
        <v>0</v>
      </c>
      <c r="BK15" s="158"/>
      <c r="BL15" s="128">
        <f t="shared" si="18"/>
        <v>0</v>
      </c>
      <c r="BM15" s="127">
        <f t="shared" si="19"/>
        <v>0</v>
      </c>
    </row>
    <row r="16" spans="1:65" ht="12.75">
      <c r="A16" s="126">
        <f t="shared" si="31"/>
        <v>10</v>
      </c>
      <c r="B16" s="152">
        <v>3.1</v>
      </c>
      <c r="C16" s="152">
        <v>1</v>
      </c>
      <c r="D16" s="153" t="s">
        <v>142</v>
      </c>
      <c r="E16" s="152" t="s">
        <v>150</v>
      </c>
      <c r="F16" s="154">
        <f t="shared" si="20"/>
        <v>0</v>
      </c>
      <c r="G16" s="155">
        <f t="shared" si="21"/>
        <v>0</v>
      </c>
      <c r="H16" s="154">
        <f t="shared" si="22"/>
        <v>0</v>
      </c>
      <c r="I16" s="155">
        <f t="shared" si="38"/>
        <v>0</v>
      </c>
      <c r="J16" s="152" t="s">
        <v>150</v>
      </c>
      <c r="K16" s="154">
        <f t="shared" si="23"/>
        <v>0</v>
      </c>
      <c r="L16" s="155">
        <f t="shared" si="24"/>
        <v>0</v>
      </c>
      <c r="M16" s="156" t="s">
        <v>37</v>
      </c>
      <c r="N16" s="154">
        <f t="shared" si="25"/>
        <v>1</v>
      </c>
      <c r="O16" s="155">
        <f t="shared" si="26"/>
        <v>1</v>
      </c>
      <c r="P16" s="156">
        <v>1</v>
      </c>
      <c r="Q16" s="155">
        <f t="shared" si="39"/>
        <v>1</v>
      </c>
      <c r="R16" s="157" t="s">
        <v>150</v>
      </c>
      <c r="S16" s="154">
        <f t="shared" si="27"/>
        <v>0</v>
      </c>
      <c r="T16" s="155">
        <f t="shared" si="28"/>
        <v>0</v>
      </c>
      <c r="U16" s="157" t="s">
        <v>150</v>
      </c>
      <c r="V16" s="154">
        <f t="shared" si="29"/>
        <v>0</v>
      </c>
      <c r="W16" s="155">
        <f t="shared" si="30"/>
        <v>0</v>
      </c>
      <c r="X16" s="157" t="s">
        <v>150</v>
      </c>
      <c r="Y16" s="154">
        <f t="shared" si="32"/>
        <v>0</v>
      </c>
      <c r="Z16" s="155">
        <f t="shared" si="33"/>
        <v>0</v>
      </c>
      <c r="AA16" s="152" t="s">
        <v>150</v>
      </c>
      <c r="AB16" s="154">
        <f t="shared" si="34"/>
        <v>0</v>
      </c>
      <c r="AC16" s="155">
        <f t="shared" si="35"/>
        <v>0</v>
      </c>
      <c r="AD16" s="156" t="s">
        <v>150</v>
      </c>
      <c r="AE16" s="154">
        <f t="shared" si="40"/>
        <v>0</v>
      </c>
      <c r="AF16" s="155">
        <f t="shared" si="41"/>
        <v>0</v>
      </c>
      <c r="AG16" s="158" t="s">
        <v>150</v>
      </c>
      <c r="AH16" s="154">
        <f t="shared" si="36"/>
        <v>0</v>
      </c>
      <c r="AI16" s="155">
        <f t="shared" si="37"/>
        <v>0</v>
      </c>
      <c r="AJ16" s="157" t="s">
        <v>150</v>
      </c>
      <c r="AK16" s="154">
        <f t="shared" si="0"/>
        <v>0</v>
      </c>
      <c r="AL16" s="155">
        <f t="shared" si="1"/>
        <v>0</v>
      </c>
      <c r="AM16" s="152" t="s">
        <v>150</v>
      </c>
      <c r="AN16" s="154">
        <f t="shared" si="2"/>
        <v>0</v>
      </c>
      <c r="AO16" s="155">
        <f t="shared" si="3"/>
        <v>0</v>
      </c>
      <c r="AP16" s="152" t="s">
        <v>150</v>
      </c>
      <c r="AQ16" s="154">
        <f t="shared" si="4"/>
        <v>0</v>
      </c>
      <c r="AR16" s="155">
        <f t="shared" si="5"/>
        <v>0</v>
      </c>
      <c r="AS16" s="156" t="s">
        <v>150</v>
      </c>
      <c r="AT16" s="154">
        <f t="shared" si="6"/>
        <v>0</v>
      </c>
      <c r="AU16" s="155">
        <f t="shared" si="7"/>
        <v>0</v>
      </c>
      <c r="AV16" s="158"/>
      <c r="AW16" s="154">
        <f t="shared" si="8"/>
        <v>0</v>
      </c>
      <c r="AX16" s="155">
        <f t="shared" si="9"/>
        <v>0</v>
      </c>
      <c r="AY16" s="157"/>
      <c r="AZ16" s="154">
        <f t="shared" si="10"/>
        <v>0</v>
      </c>
      <c r="BA16" s="155">
        <f t="shared" si="11"/>
        <v>0</v>
      </c>
      <c r="BB16" s="152"/>
      <c r="BC16" s="154">
        <f t="shared" si="12"/>
        <v>0</v>
      </c>
      <c r="BD16" s="155">
        <f t="shared" si="13"/>
        <v>0</v>
      </c>
      <c r="BE16" s="152"/>
      <c r="BF16" s="154">
        <f t="shared" si="14"/>
        <v>0</v>
      </c>
      <c r="BG16" s="155">
        <f t="shared" si="15"/>
        <v>0</v>
      </c>
      <c r="BH16" s="152"/>
      <c r="BI16" s="154">
        <f t="shared" si="16"/>
        <v>0</v>
      </c>
      <c r="BJ16" s="155">
        <f t="shared" si="17"/>
        <v>0</v>
      </c>
      <c r="BK16" s="158"/>
      <c r="BL16" s="128">
        <f t="shared" si="18"/>
        <v>0</v>
      </c>
      <c r="BM16" s="127">
        <f t="shared" si="19"/>
        <v>0</v>
      </c>
    </row>
    <row r="17" spans="1:65" ht="12.75">
      <c r="A17" s="126">
        <f t="shared" si="31"/>
        <v>11</v>
      </c>
      <c r="B17" s="152">
        <v>3.2</v>
      </c>
      <c r="C17" s="152">
        <v>1</v>
      </c>
      <c r="D17" s="153" t="s">
        <v>143</v>
      </c>
      <c r="E17" s="152" t="s">
        <v>150</v>
      </c>
      <c r="F17" s="154">
        <f t="shared" si="20"/>
        <v>0</v>
      </c>
      <c r="G17" s="155">
        <f t="shared" si="21"/>
        <v>0</v>
      </c>
      <c r="H17" s="154">
        <f t="shared" si="22"/>
        <v>0</v>
      </c>
      <c r="I17" s="155">
        <f t="shared" si="38"/>
        <v>0</v>
      </c>
      <c r="J17" s="152" t="s">
        <v>150</v>
      </c>
      <c r="K17" s="154">
        <f t="shared" si="23"/>
        <v>0</v>
      </c>
      <c r="L17" s="155">
        <f t="shared" si="24"/>
        <v>0</v>
      </c>
      <c r="M17" s="156" t="s">
        <v>37</v>
      </c>
      <c r="N17" s="154">
        <f t="shared" si="25"/>
        <v>1</v>
      </c>
      <c r="O17" s="155">
        <f t="shared" si="26"/>
        <v>1</v>
      </c>
      <c r="P17" s="156">
        <v>1</v>
      </c>
      <c r="Q17" s="155">
        <f t="shared" si="39"/>
        <v>1</v>
      </c>
      <c r="R17" s="157" t="s">
        <v>150</v>
      </c>
      <c r="S17" s="154">
        <f t="shared" si="27"/>
        <v>0</v>
      </c>
      <c r="T17" s="155">
        <f t="shared" si="28"/>
        <v>0</v>
      </c>
      <c r="U17" s="157" t="s">
        <v>150</v>
      </c>
      <c r="V17" s="154">
        <f t="shared" si="29"/>
        <v>0</v>
      </c>
      <c r="W17" s="155">
        <f t="shared" si="30"/>
        <v>0</v>
      </c>
      <c r="X17" s="157" t="s">
        <v>37</v>
      </c>
      <c r="Y17" s="154">
        <f t="shared" si="32"/>
        <v>1</v>
      </c>
      <c r="Z17" s="155">
        <f t="shared" si="33"/>
        <v>1</v>
      </c>
      <c r="AA17" s="152" t="s">
        <v>150</v>
      </c>
      <c r="AB17" s="154">
        <f t="shared" si="34"/>
        <v>0</v>
      </c>
      <c r="AC17" s="155">
        <f t="shared" si="35"/>
        <v>0</v>
      </c>
      <c r="AD17" s="156" t="s">
        <v>150</v>
      </c>
      <c r="AE17" s="154">
        <f t="shared" si="40"/>
        <v>0</v>
      </c>
      <c r="AF17" s="155">
        <f t="shared" si="41"/>
        <v>0</v>
      </c>
      <c r="AG17" s="158" t="s">
        <v>150</v>
      </c>
      <c r="AH17" s="154">
        <f t="shared" si="36"/>
        <v>0</v>
      </c>
      <c r="AI17" s="155">
        <f t="shared" si="37"/>
        <v>0</v>
      </c>
      <c r="AJ17" s="157" t="s">
        <v>150</v>
      </c>
      <c r="AK17" s="154">
        <f t="shared" si="0"/>
        <v>0</v>
      </c>
      <c r="AL17" s="155">
        <f t="shared" si="1"/>
        <v>0</v>
      </c>
      <c r="AM17" s="152" t="s">
        <v>37</v>
      </c>
      <c r="AN17" s="154">
        <f t="shared" si="2"/>
        <v>1</v>
      </c>
      <c r="AO17" s="155">
        <f t="shared" si="3"/>
        <v>1</v>
      </c>
      <c r="AP17" s="152" t="s">
        <v>150</v>
      </c>
      <c r="AQ17" s="154">
        <f t="shared" si="4"/>
        <v>0</v>
      </c>
      <c r="AR17" s="155">
        <f t="shared" si="5"/>
        <v>0</v>
      </c>
      <c r="AS17" s="156" t="s">
        <v>37</v>
      </c>
      <c r="AT17" s="154">
        <f t="shared" si="6"/>
        <v>1</v>
      </c>
      <c r="AU17" s="155">
        <f t="shared" si="7"/>
        <v>1</v>
      </c>
      <c r="AV17" s="158"/>
      <c r="AW17" s="154">
        <f t="shared" si="8"/>
        <v>0</v>
      </c>
      <c r="AX17" s="155">
        <f t="shared" si="9"/>
        <v>0</v>
      </c>
      <c r="AY17" s="157"/>
      <c r="AZ17" s="154">
        <f t="shared" si="10"/>
        <v>0</v>
      </c>
      <c r="BA17" s="155">
        <f t="shared" si="11"/>
        <v>0</v>
      </c>
      <c r="BB17" s="152"/>
      <c r="BC17" s="154">
        <f t="shared" si="12"/>
        <v>0</v>
      </c>
      <c r="BD17" s="155">
        <f t="shared" si="13"/>
        <v>0</v>
      </c>
      <c r="BE17" s="152"/>
      <c r="BF17" s="154">
        <f t="shared" si="14"/>
        <v>0</v>
      </c>
      <c r="BG17" s="155">
        <f t="shared" si="15"/>
        <v>0</v>
      </c>
      <c r="BH17" s="152"/>
      <c r="BI17" s="154">
        <f t="shared" si="16"/>
        <v>0</v>
      </c>
      <c r="BJ17" s="155">
        <f t="shared" si="17"/>
        <v>0</v>
      </c>
      <c r="BK17" s="158"/>
      <c r="BL17" s="128">
        <f t="shared" si="18"/>
        <v>0</v>
      </c>
      <c r="BM17" s="127">
        <f t="shared" si="19"/>
        <v>0</v>
      </c>
    </row>
    <row r="18" spans="1:65" ht="12.75">
      <c r="A18" s="126">
        <f t="shared" si="31"/>
        <v>12</v>
      </c>
      <c r="B18" s="152">
        <v>3.3</v>
      </c>
      <c r="C18" s="152">
        <v>1</v>
      </c>
      <c r="D18" s="161" t="s">
        <v>144</v>
      </c>
      <c r="E18" s="152" t="s">
        <v>150</v>
      </c>
      <c r="F18" s="154">
        <f t="shared" si="20"/>
        <v>0</v>
      </c>
      <c r="G18" s="155">
        <f t="shared" si="21"/>
        <v>0</v>
      </c>
      <c r="H18" s="154">
        <f t="shared" si="22"/>
        <v>0</v>
      </c>
      <c r="I18" s="155">
        <f t="shared" si="38"/>
        <v>0</v>
      </c>
      <c r="J18" s="152" t="s">
        <v>150</v>
      </c>
      <c r="K18" s="154">
        <f t="shared" si="23"/>
        <v>0</v>
      </c>
      <c r="L18" s="155">
        <f t="shared" si="24"/>
        <v>0</v>
      </c>
      <c r="M18" s="156" t="s">
        <v>37</v>
      </c>
      <c r="N18" s="154">
        <f t="shared" si="25"/>
        <v>1</v>
      </c>
      <c r="O18" s="155">
        <f t="shared" si="26"/>
        <v>1</v>
      </c>
      <c r="P18" s="156">
        <v>1</v>
      </c>
      <c r="Q18" s="155">
        <f t="shared" si="39"/>
        <v>1</v>
      </c>
      <c r="R18" s="157" t="s">
        <v>150</v>
      </c>
      <c r="S18" s="154">
        <f t="shared" si="27"/>
        <v>0</v>
      </c>
      <c r="T18" s="155">
        <f t="shared" si="28"/>
        <v>0</v>
      </c>
      <c r="U18" s="157" t="s">
        <v>37</v>
      </c>
      <c r="V18" s="154">
        <f t="shared" si="29"/>
        <v>1</v>
      </c>
      <c r="W18" s="155">
        <f t="shared" si="30"/>
        <v>1</v>
      </c>
      <c r="X18" s="157" t="s">
        <v>150</v>
      </c>
      <c r="Y18" s="154">
        <f t="shared" si="32"/>
        <v>0</v>
      </c>
      <c r="Z18" s="155">
        <f t="shared" si="33"/>
        <v>0</v>
      </c>
      <c r="AA18" s="152" t="s">
        <v>150</v>
      </c>
      <c r="AB18" s="154">
        <f t="shared" si="34"/>
        <v>0</v>
      </c>
      <c r="AC18" s="155">
        <f t="shared" si="35"/>
        <v>0</v>
      </c>
      <c r="AD18" s="156" t="s">
        <v>150</v>
      </c>
      <c r="AE18" s="154">
        <f t="shared" si="40"/>
        <v>0</v>
      </c>
      <c r="AF18" s="155">
        <f t="shared" si="41"/>
        <v>0</v>
      </c>
      <c r="AG18" s="158" t="s">
        <v>150</v>
      </c>
      <c r="AH18" s="154">
        <f t="shared" si="36"/>
        <v>0</v>
      </c>
      <c r="AI18" s="155">
        <f t="shared" si="37"/>
        <v>0</v>
      </c>
      <c r="AJ18" s="157" t="s">
        <v>150</v>
      </c>
      <c r="AK18" s="154">
        <f t="shared" si="0"/>
        <v>0</v>
      </c>
      <c r="AL18" s="155">
        <f t="shared" si="1"/>
        <v>0</v>
      </c>
      <c r="AM18" s="152" t="s">
        <v>150</v>
      </c>
      <c r="AN18" s="154">
        <f t="shared" si="2"/>
        <v>0</v>
      </c>
      <c r="AO18" s="155">
        <f t="shared" si="3"/>
        <v>0</v>
      </c>
      <c r="AP18" s="152" t="s">
        <v>150</v>
      </c>
      <c r="AQ18" s="154">
        <f t="shared" si="4"/>
        <v>0</v>
      </c>
      <c r="AR18" s="155">
        <f t="shared" si="5"/>
        <v>0</v>
      </c>
      <c r="AS18" s="156" t="s">
        <v>150</v>
      </c>
      <c r="AT18" s="154">
        <f t="shared" si="6"/>
        <v>0</v>
      </c>
      <c r="AU18" s="155">
        <f t="shared" si="7"/>
        <v>0</v>
      </c>
      <c r="AV18" s="158"/>
      <c r="AW18" s="154">
        <f t="shared" si="8"/>
        <v>0</v>
      </c>
      <c r="AX18" s="155">
        <f t="shared" si="9"/>
        <v>0</v>
      </c>
      <c r="AY18" s="157"/>
      <c r="AZ18" s="154">
        <f t="shared" si="10"/>
        <v>0</v>
      </c>
      <c r="BA18" s="155">
        <f t="shared" si="11"/>
        <v>0</v>
      </c>
      <c r="BB18" s="152"/>
      <c r="BC18" s="154">
        <f t="shared" si="12"/>
        <v>0</v>
      </c>
      <c r="BD18" s="155">
        <f t="shared" si="13"/>
        <v>0</v>
      </c>
      <c r="BE18" s="152"/>
      <c r="BF18" s="154">
        <f t="shared" si="14"/>
        <v>0</v>
      </c>
      <c r="BG18" s="155">
        <f t="shared" si="15"/>
        <v>0</v>
      </c>
      <c r="BH18" s="152"/>
      <c r="BI18" s="154">
        <f t="shared" si="16"/>
        <v>0</v>
      </c>
      <c r="BJ18" s="155">
        <f t="shared" si="17"/>
        <v>0</v>
      </c>
      <c r="BK18" s="158"/>
      <c r="BL18" s="128">
        <f t="shared" si="18"/>
        <v>0</v>
      </c>
      <c r="BM18" s="127">
        <f t="shared" si="19"/>
        <v>0</v>
      </c>
    </row>
    <row r="19" spans="1:65" ht="12.75">
      <c r="A19" s="126">
        <f t="shared" si="31"/>
        <v>13</v>
      </c>
      <c r="B19" s="152">
        <v>3.4</v>
      </c>
      <c r="C19" s="152">
        <v>1</v>
      </c>
      <c r="D19" s="153" t="s">
        <v>145</v>
      </c>
      <c r="E19" s="152" t="s">
        <v>150</v>
      </c>
      <c r="F19" s="154">
        <f t="shared" si="20"/>
        <v>0</v>
      </c>
      <c r="G19" s="155">
        <f t="shared" si="21"/>
        <v>0</v>
      </c>
      <c r="H19" s="154">
        <f t="shared" si="22"/>
        <v>0</v>
      </c>
      <c r="I19" s="155">
        <f t="shared" si="38"/>
        <v>0</v>
      </c>
      <c r="J19" s="152" t="s">
        <v>150</v>
      </c>
      <c r="K19" s="154">
        <f t="shared" si="23"/>
        <v>0</v>
      </c>
      <c r="L19" s="155">
        <f t="shared" si="24"/>
        <v>0</v>
      </c>
      <c r="M19" s="156" t="s">
        <v>37</v>
      </c>
      <c r="N19" s="154">
        <f t="shared" si="25"/>
        <v>1</v>
      </c>
      <c r="O19" s="155">
        <f t="shared" si="26"/>
        <v>1</v>
      </c>
      <c r="P19" s="156">
        <v>1</v>
      </c>
      <c r="Q19" s="155">
        <f t="shared" si="39"/>
        <v>1</v>
      </c>
      <c r="R19" s="157" t="s">
        <v>37</v>
      </c>
      <c r="S19" s="154">
        <f t="shared" si="27"/>
        <v>1</v>
      </c>
      <c r="T19" s="155">
        <f t="shared" si="28"/>
        <v>1</v>
      </c>
      <c r="U19" s="157" t="s">
        <v>37</v>
      </c>
      <c r="V19" s="154">
        <f t="shared" si="29"/>
        <v>1</v>
      </c>
      <c r="W19" s="155">
        <f t="shared" si="30"/>
        <v>1</v>
      </c>
      <c r="X19" s="157" t="s">
        <v>150</v>
      </c>
      <c r="Y19" s="154">
        <f t="shared" si="32"/>
        <v>0</v>
      </c>
      <c r="Z19" s="155">
        <f t="shared" si="33"/>
        <v>0</v>
      </c>
      <c r="AA19" s="152" t="s">
        <v>150</v>
      </c>
      <c r="AB19" s="154">
        <f t="shared" si="34"/>
        <v>0</v>
      </c>
      <c r="AC19" s="155">
        <f t="shared" si="35"/>
        <v>0</v>
      </c>
      <c r="AD19" s="156" t="s">
        <v>150</v>
      </c>
      <c r="AE19" s="154">
        <f t="shared" si="40"/>
        <v>0</v>
      </c>
      <c r="AF19" s="155">
        <f t="shared" si="41"/>
        <v>0</v>
      </c>
      <c r="AG19" s="158" t="s">
        <v>150</v>
      </c>
      <c r="AH19" s="154">
        <f t="shared" si="36"/>
        <v>0</v>
      </c>
      <c r="AI19" s="155">
        <f t="shared" si="37"/>
        <v>0</v>
      </c>
      <c r="AJ19" s="157" t="s">
        <v>150</v>
      </c>
      <c r="AK19" s="154">
        <f t="shared" si="0"/>
        <v>0</v>
      </c>
      <c r="AL19" s="155">
        <f t="shared" si="1"/>
        <v>0</v>
      </c>
      <c r="AM19" s="152" t="s">
        <v>150</v>
      </c>
      <c r="AN19" s="154">
        <f t="shared" si="2"/>
        <v>0</v>
      </c>
      <c r="AO19" s="155">
        <f t="shared" si="3"/>
        <v>0</v>
      </c>
      <c r="AP19" s="152" t="s">
        <v>150</v>
      </c>
      <c r="AQ19" s="154">
        <f t="shared" si="4"/>
        <v>0</v>
      </c>
      <c r="AR19" s="155">
        <f t="shared" si="5"/>
        <v>0</v>
      </c>
      <c r="AS19" s="156" t="s">
        <v>150</v>
      </c>
      <c r="AT19" s="154">
        <f t="shared" si="6"/>
        <v>0</v>
      </c>
      <c r="AU19" s="155">
        <f t="shared" si="7"/>
        <v>0</v>
      </c>
      <c r="AV19" s="158"/>
      <c r="AW19" s="154">
        <f t="shared" si="8"/>
        <v>0</v>
      </c>
      <c r="AX19" s="155">
        <f t="shared" si="9"/>
        <v>0</v>
      </c>
      <c r="AY19" s="157"/>
      <c r="AZ19" s="154">
        <f t="shared" si="10"/>
        <v>0</v>
      </c>
      <c r="BA19" s="155">
        <f t="shared" si="11"/>
        <v>0</v>
      </c>
      <c r="BB19" s="152"/>
      <c r="BC19" s="154">
        <f t="shared" si="12"/>
        <v>0</v>
      </c>
      <c r="BD19" s="155">
        <f t="shared" si="13"/>
        <v>0</v>
      </c>
      <c r="BE19" s="152"/>
      <c r="BF19" s="154">
        <f t="shared" si="14"/>
        <v>0</v>
      </c>
      <c r="BG19" s="155">
        <f t="shared" si="15"/>
        <v>0</v>
      </c>
      <c r="BH19" s="152"/>
      <c r="BI19" s="154">
        <f t="shared" si="16"/>
        <v>0</v>
      </c>
      <c r="BJ19" s="155">
        <f t="shared" si="17"/>
        <v>0</v>
      </c>
      <c r="BK19" s="158"/>
      <c r="BL19" s="128">
        <f t="shared" si="18"/>
        <v>0</v>
      </c>
      <c r="BM19" s="127">
        <f t="shared" si="19"/>
        <v>0</v>
      </c>
    </row>
    <row r="20" spans="1:65" ht="12.75">
      <c r="A20" s="126">
        <f t="shared" si="31"/>
        <v>14</v>
      </c>
      <c r="B20" s="162"/>
      <c r="C20" s="152"/>
      <c r="D20" s="153"/>
      <c r="E20" s="152"/>
      <c r="F20" s="154">
        <f t="shared" si="20"/>
        <v>0</v>
      </c>
      <c r="G20" s="155">
        <f t="shared" si="21"/>
        <v>0</v>
      </c>
      <c r="H20" s="154">
        <f t="shared" si="22"/>
        <v>0</v>
      </c>
      <c r="I20" s="155">
        <f t="shared" si="38"/>
        <v>0</v>
      </c>
      <c r="J20" s="152"/>
      <c r="K20" s="154">
        <f t="shared" si="23"/>
        <v>0</v>
      </c>
      <c r="L20" s="155">
        <f t="shared" si="24"/>
        <v>0</v>
      </c>
      <c r="M20" s="156"/>
      <c r="N20" s="154">
        <f t="shared" si="25"/>
        <v>0</v>
      </c>
      <c r="O20" s="155">
        <f t="shared" si="26"/>
        <v>0</v>
      </c>
      <c r="P20" s="156"/>
      <c r="Q20" s="155">
        <f t="shared" si="39"/>
        <v>0</v>
      </c>
      <c r="R20" s="157"/>
      <c r="S20" s="154">
        <f t="shared" si="27"/>
        <v>0</v>
      </c>
      <c r="T20" s="155">
        <f t="shared" si="28"/>
        <v>0</v>
      </c>
      <c r="U20" s="156"/>
      <c r="V20" s="154">
        <f t="shared" si="29"/>
        <v>0</v>
      </c>
      <c r="W20" s="155">
        <f t="shared" si="30"/>
        <v>0</v>
      </c>
      <c r="X20" s="157"/>
      <c r="Y20" s="154">
        <f t="shared" si="32"/>
        <v>0</v>
      </c>
      <c r="Z20" s="155">
        <f t="shared" si="33"/>
        <v>0</v>
      </c>
      <c r="AA20" s="152"/>
      <c r="AB20" s="154">
        <f t="shared" si="34"/>
        <v>0</v>
      </c>
      <c r="AC20" s="155">
        <f t="shared" si="35"/>
        <v>0</v>
      </c>
      <c r="AD20" s="156"/>
      <c r="AE20" s="154">
        <f t="shared" si="40"/>
        <v>0</v>
      </c>
      <c r="AF20" s="155">
        <f t="shared" si="41"/>
        <v>0</v>
      </c>
      <c r="AG20" s="158"/>
      <c r="AH20" s="154">
        <f t="shared" si="36"/>
        <v>0</v>
      </c>
      <c r="AI20" s="155">
        <f t="shared" si="37"/>
        <v>0</v>
      </c>
      <c r="AJ20" s="157"/>
      <c r="AK20" s="154">
        <f t="shared" si="0"/>
        <v>0</v>
      </c>
      <c r="AL20" s="155">
        <f t="shared" si="1"/>
        <v>0</v>
      </c>
      <c r="AM20" s="152"/>
      <c r="AN20" s="154">
        <f t="shared" si="2"/>
        <v>0</v>
      </c>
      <c r="AO20" s="155">
        <f t="shared" si="3"/>
        <v>0</v>
      </c>
      <c r="AP20" s="152"/>
      <c r="AQ20" s="154">
        <f t="shared" si="4"/>
        <v>0</v>
      </c>
      <c r="AR20" s="155">
        <f t="shared" si="5"/>
        <v>0</v>
      </c>
      <c r="AS20" s="156"/>
      <c r="AT20" s="154">
        <f t="shared" si="6"/>
        <v>0</v>
      </c>
      <c r="AU20" s="155">
        <f t="shared" si="7"/>
        <v>0</v>
      </c>
      <c r="AV20" s="158"/>
      <c r="AW20" s="154">
        <f t="shared" si="8"/>
        <v>0</v>
      </c>
      <c r="AX20" s="155">
        <f t="shared" si="9"/>
        <v>0</v>
      </c>
      <c r="AY20" s="157"/>
      <c r="AZ20" s="154">
        <f t="shared" si="10"/>
        <v>0</v>
      </c>
      <c r="BA20" s="155">
        <f t="shared" si="11"/>
        <v>0</v>
      </c>
      <c r="BB20" s="152"/>
      <c r="BC20" s="154">
        <f t="shared" si="12"/>
        <v>0</v>
      </c>
      <c r="BD20" s="155">
        <f t="shared" si="13"/>
        <v>0</v>
      </c>
      <c r="BE20" s="152"/>
      <c r="BF20" s="154">
        <f t="shared" si="14"/>
        <v>0</v>
      </c>
      <c r="BG20" s="155">
        <f t="shared" si="15"/>
        <v>0</v>
      </c>
      <c r="BH20" s="152"/>
      <c r="BI20" s="154">
        <f t="shared" si="16"/>
        <v>0</v>
      </c>
      <c r="BJ20" s="155">
        <f t="shared" si="17"/>
        <v>0</v>
      </c>
      <c r="BK20" s="158"/>
      <c r="BL20" s="128">
        <f t="shared" si="18"/>
        <v>0</v>
      </c>
      <c r="BM20" s="127">
        <f t="shared" si="19"/>
        <v>0</v>
      </c>
    </row>
    <row r="21" spans="1:65" ht="13.5" thickBot="1">
      <c r="A21" s="126">
        <f t="shared" si="31"/>
        <v>15</v>
      </c>
      <c r="B21" s="162"/>
      <c r="C21" s="152"/>
      <c r="D21" s="153"/>
      <c r="E21" s="152"/>
      <c r="F21" s="154">
        <f t="shared" si="20"/>
        <v>0</v>
      </c>
      <c r="G21" s="155">
        <f t="shared" si="21"/>
        <v>0</v>
      </c>
      <c r="H21" s="154">
        <f t="shared" si="22"/>
        <v>0</v>
      </c>
      <c r="I21" s="155">
        <f t="shared" si="38"/>
        <v>0</v>
      </c>
      <c r="J21" s="152"/>
      <c r="K21" s="154">
        <f t="shared" si="23"/>
        <v>0</v>
      </c>
      <c r="L21" s="155">
        <f t="shared" si="24"/>
        <v>0</v>
      </c>
      <c r="M21" s="156"/>
      <c r="N21" s="154">
        <f t="shared" si="25"/>
        <v>0</v>
      </c>
      <c r="O21" s="155">
        <f t="shared" si="26"/>
        <v>0</v>
      </c>
      <c r="P21" s="156"/>
      <c r="Q21" s="155">
        <f t="shared" si="39"/>
        <v>0</v>
      </c>
      <c r="R21" s="157"/>
      <c r="S21" s="154">
        <f t="shared" si="27"/>
        <v>0</v>
      </c>
      <c r="T21" s="155">
        <f t="shared" si="28"/>
        <v>0</v>
      </c>
      <c r="U21" s="156"/>
      <c r="V21" s="154">
        <f t="shared" si="29"/>
        <v>0</v>
      </c>
      <c r="W21" s="155">
        <f t="shared" si="30"/>
        <v>0</v>
      </c>
      <c r="X21" s="157"/>
      <c r="Y21" s="154">
        <f t="shared" si="32"/>
        <v>0</v>
      </c>
      <c r="Z21" s="155">
        <f t="shared" si="33"/>
        <v>0</v>
      </c>
      <c r="AA21" s="152"/>
      <c r="AB21" s="154">
        <f t="shared" si="34"/>
        <v>0</v>
      </c>
      <c r="AC21" s="155">
        <f t="shared" si="35"/>
        <v>0</v>
      </c>
      <c r="AD21" s="156"/>
      <c r="AE21" s="154">
        <f t="shared" si="40"/>
        <v>0</v>
      </c>
      <c r="AF21" s="155">
        <f t="shared" si="41"/>
        <v>0</v>
      </c>
      <c r="AG21" s="158"/>
      <c r="AH21" s="154">
        <f t="shared" si="36"/>
        <v>0</v>
      </c>
      <c r="AI21" s="155">
        <f t="shared" si="37"/>
        <v>0</v>
      </c>
      <c r="AJ21" s="157"/>
      <c r="AK21" s="154">
        <f t="shared" si="0"/>
        <v>0</v>
      </c>
      <c r="AL21" s="155">
        <f t="shared" si="1"/>
        <v>0</v>
      </c>
      <c r="AM21" s="152"/>
      <c r="AN21" s="154">
        <f t="shared" si="2"/>
        <v>0</v>
      </c>
      <c r="AO21" s="155">
        <f t="shared" si="3"/>
        <v>0</v>
      </c>
      <c r="AP21" s="152"/>
      <c r="AQ21" s="154">
        <f t="shared" si="4"/>
        <v>0</v>
      </c>
      <c r="AR21" s="155">
        <f t="shared" si="5"/>
        <v>0</v>
      </c>
      <c r="AS21" s="156"/>
      <c r="AT21" s="154">
        <f t="shared" si="6"/>
        <v>0</v>
      </c>
      <c r="AU21" s="155">
        <f t="shared" si="7"/>
        <v>0</v>
      </c>
      <c r="AV21" s="158"/>
      <c r="AW21" s="154">
        <f t="shared" si="8"/>
        <v>0</v>
      </c>
      <c r="AX21" s="155">
        <f t="shared" si="9"/>
        <v>0</v>
      </c>
      <c r="AY21" s="157"/>
      <c r="AZ21" s="154">
        <f t="shared" si="10"/>
        <v>0</v>
      </c>
      <c r="BA21" s="155">
        <f t="shared" si="11"/>
        <v>0</v>
      </c>
      <c r="BB21" s="152"/>
      <c r="BC21" s="154">
        <f t="shared" si="12"/>
        <v>0</v>
      </c>
      <c r="BD21" s="155">
        <f t="shared" si="13"/>
        <v>0</v>
      </c>
      <c r="BE21" s="152"/>
      <c r="BF21" s="154">
        <f t="shared" si="14"/>
        <v>0</v>
      </c>
      <c r="BG21" s="155">
        <f t="shared" si="15"/>
        <v>0</v>
      </c>
      <c r="BH21" s="152"/>
      <c r="BI21" s="154">
        <f t="shared" si="16"/>
        <v>0</v>
      </c>
      <c r="BJ21" s="155">
        <f t="shared" si="17"/>
        <v>0</v>
      </c>
      <c r="BK21" s="158"/>
      <c r="BL21" s="128">
        <f t="shared" si="18"/>
        <v>0</v>
      </c>
      <c r="BM21" s="127">
        <f t="shared" si="19"/>
        <v>0</v>
      </c>
    </row>
    <row r="22" spans="1:65" ht="13.5" thickBot="1">
      <c r="A22" s="205" t="s">
        <v>39</v>
      </c>
      <c r="B22" s="206"/>
      <c r="C22" s="129">
        <f>(SUM(C5:C21))-C23</f>
        <v>15</v>
      </c>
      <c r="D22" s="113" t="s">
        <v>54</v>
      </c>
      <c r="E22" s="132">
        <f>I22</f>
        <v>2</v>
      </c>
      <c r="F22" s="132"/>
      <c r="G22" s="132">
        <f>SUM(G5:G21)</f>
        <v>0</v>
      </c>
      <c r="H22" s="132"/>
      <c r="I22" s="132">
        <f>SUM(I4:I21)</f>
        <v>2</v>
      </c>
      <c r="J22" s="132">
        <f>L22</f>
        <v>4</v>
      </c>
      <c r="K22" s="132"/>
      <c r="L22" s="132">
        <f>SUM(L4:L21)</f>
        <v>4</v>
      </c>
      <c r="M22" s="132">
        <f>O22</f>
        <v>11</v>
      </c>
      <c r="N22" s="132"/>
      <c r="O22" s="132">
        <f>SUM(O4:O21)</f>
        <v>11</v>
      </c>
      <c r="P22" s="132">
        <f>Q22</f>
        <v>11</v>
      </c>
      <c r="Q22" s="132">
        <f>SUM(Q4:Q21)</f>
        <v>11</v>
      </c>
      <c r="R22" s="132">
        <f>T22</f>
        <v>4</v>
      </c>
      <c r="S22" s="132"/>
      <c r="T22" s="132">
        <f>SUM(T5:T21)</f>
        <v>4</v>
      </c>
      <c r="U22" s="132">
        <f>W22</f>
        <v>3</v>
      </c>
      <c r="V22" s="132"/>
      <c r="W22" s="132">
        <f>SUM(W5:W21)</f>
        <v>3</v>
      </c>
      <c r="X22" s="132">
        <f>Z22</f>
        <v>2</v>
      </c>
      <c r="Y22" s="132"/>
      <c r="Z22" s="132">
        <f>SUM(Z5:Z21)</f>
        <v>2</v>
      </c>
      <c r="AA22" s="132">
        <f>AC22</f>
        <v>3</v>
      </c>
      <c r="AB22" s="132"/>
      <c r="AC22" s="132">
        <f>SUM(AC5:AC21)</f>
        <v>3</v>
      </c>
      <c r="AD22" s="132">
        <f>AF22</f>
        <v>0</v>
      </c>
      <c r="AE22" s="132"/>
      <c r="AF22" s="132">
        <f>SUM(AF5:AF21)</f>
        <v>0</v>
      </c>
      <c r="AG22" s="132">
        <f>AI22</f>
        <v>0</v>
      </c>
      <c r="AH22" s="132"/>
      <c r="AI22" s="132">
        <f>SUM(AI5:AI21)</f>
        <v>0</v>
      </c>
      <c r="AJ22" s="132">
        <f>AL22</f>
        <v>1</v>
      </c>
      <c r="AK22" s="132"/>
      <c r="AL22" s="132">
        <f>SUM(AL5:AL21)</f>
        <v>1</v>
      </c>
      <c r="AM22" s="132">
        <f>AO22</f>
        <v>2</v>
      </c>
      <c r="AN22" s="132"/>
      <c r="AO22" s="132">
        <f>SUM(AO5:AO21)</f>
        <v>2</v>
      </c>
      <c r="AP22" s="132">
        <f>AR22</f>
        <v>0</v>
      </c>
      <c r="AQ22" s="132"/>
      <c r="AR22" s="132">
        <f>SUM(AR5:AR21)</f>
        <v>0</v>
      </c>
      <c r="AS22" s="132">
        <f>AU22</f>
        <v>4</v>
      </c>
      <c r="AT22" s="132"/>
      <c r="AU22" s="132">
        <f>SUM(AU5:AU21)</f>
        <v>4</v>
      </c>
      <c r="AV22" s="132">
        <f>AX22</f>
        <v>0</v>
      </c>
      <c r="AW22" s="132"/>
      <c r="AX22" s="132">
        <f>SUM(AX5:AX21)</f>
        <v>0</v>
      </c>
      <c r="AY22" s="132">
        <f>BA22</f>
        <v>0</v>
      </c>
      <c r="AZ22" s="132"/>
      <c r="BA22" s="132">
        <f>SUM(BA5:BA21)</f>
        <v>0</v>
      </c>
      <c r="BB22" s="132">
        <f>BD22</f>
        <v>0</v>
      </c>
      <c r="BC22" s="132"/>
      <c r="BD22" s="132">
        <f>SUM(BD5:BD21)</f>
        <v>0</v>
      </c>
      <c r="BE22" s="132">
        <f>BG22</f>
        <v>0</v>
      </c>
      <c r="BF22" s="132"/>
      <c r="BG22" s="132">
        <f>SUM(BG5:BG21)</f>
        <v>0</v>
      </c>
      <c r="BH22" s="132">
        <f>BJ22</f>
        <v>0</v>
      </c>
      <c r="BI22" s="132"/>
      <c r="BJ22" s="132">
        <f>SUM(BJ5:BJ21)</f>
        <v>0</v>
      </c>
      <c r="BK22" s="132">
        <f>BM22</f>
        <v>0</v>
      </c>
      <c r="BL22" s="112"/>
      <c r="BM22" s="112">
        <f>SUM(BM5:BM21)</f>
        <v>0</v>
      </c>
    </row>
    <row r="23" spans="1:65" ht="13.5" thickBot="1">
      <c r="A23" s="207" t="s">
        <v>38</v>
      </c>
      <c r="B23" s="208"/>
      <c r="C23" s="129">
        <f>G22</f>
        <v>0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 t="s">
        <v>100</v>
      </c>
      <c r="Q23" s="113"/>
      <c r="R23" s="200">
        <f>R22+U22</f>
        <v>7</v>
      </c>
      <c r="S23" s="201"/>
      <c r="T23" s="201"/>
      <c r="U23" s="202"/>
      <c r="V23" s="130"/>
      <c r="W23" s="130"/>
      <c r="X23" s="200">
        <f>X22+AA22+AG22+AD22</f>
        <v>5</v>
      </c>
      <c r="Y23" s="201"/>
      <c r="Z23" s="201"/>
      <c r="AA23" s="203"/>
      <c r="AB23" s="203"/>
      <c r="AC23" s="203"/>
      <c r="AD23" s="203"/>
      <c r="AE23" s="203"/>
      <c r="AF23" s="203"/>
      <c r="AG23" s="204"/>
      <c r="AH23" s="131"/>
      <c r="AI23" s="131"/>
      <c r="AJ23" s="200">
        <f>SUM(AJ22,AM22,AP22,AS22,AV22)</f>
        <v>7</v>
      </c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2"/>
      <c r="AW23" s="130"/>
      <c r="AX23" s="130"/>
      <c r="AY23" s="200">
        <f>SUM(AY22,BB22,BE22,BH22,BK22)</f>
        <v>0</v>
      </c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2"/>
      <c r="BL23" s="112"/>
      <c r="BM23" s="112"/>
    </row>
  </sheetData>
  <mergeCells count="15">
    <mergeCell ref="A1:C1"/>
    <mergeCell ref="U1:X1"/>
    <mergeCell ref="D1:M1"/>
    <mergeCell ref="R23:U23"/>
    <mergeCell ref="A3:L3"/>
    <mergeCell ref="R3:U3"/>
    <mergeCell ref="AJ23:AV23"/>
    <mergeCell ref="AY23:BK23"/>
    <mergeCell ref="X23:AG23"/>
    <mergeCell ref="A22:B22"/>
    <mergeCell ref="A23:B23"/>
    <mergeCell ref="AP1:BK1"/>
    <mergeCell ref="AY3:BK3"/>
    <mergeCell ref="AJ3:AV3"/>
    <mergeCell ref="X3:AG3"/>
  </mergeCells>
  <printOptions/>
  <pageMargins left="0.5" right="0.42" top="1" bottom="0.5" header="0.5" footer="0.5"/>
  <pageSetup fitToHeight="1" fitToWidth="1" horizontalDpi="600" verticalDpi="600" orientation="landscape" scale="99" r:id="rId1"/>
  <headerFooter alignWithMargins="0">
    <oddFooter>&amp;L&amp;"Arial,Italic"&amp;8Page &amp;P of &amp;N&amp;C&amp;"Arial,Italic"&amp;8DFADFMANALYSIS-EN-XLS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="90" zoomScaleNormal="90" workbookViewId="0" topLeftCell="A1">
      <selection activeCell="C34" sqref="C34"/>
    </sheetView>
  </sheetViews>
  <sheetFormatPr defaultColWidth="9.140625" defaultRowHeight="12.75"/>
  <cols>
    <col min="1" max="1" width="17.00390625" style="0" customWidth="1"/>
    <col min="2" max="2" width="3.57421875" style="0" customWidth="1"/>
    <col min="3" max="5" width="32.7109375" style="0" customWidth="1"/>
  </cols>
  <sheetData>
    <row r="1" spans="1:3" ht="20.25">
      <c r="A1" s="163" t="s">
        <v>66</v>
      </c>
      <c r="B1" s="163"/>
      <c r="C1" s="164"/>
    </row>
    <row r="2" spans="2:5" ht="12.75">
      <c r="B2">
        <v>1</v>
      </c>
      <c r="C2" s="97"/>
      <c r="D2" s="98"/>
      <c r="E2" s="99"/>
    </row>
    <row r="3" spans="2:5" ht="12.75">
      <c r="B3">
        <v>2</v>
      </c>
      <c r="C3" s="100"/>
      <c r="D3" s="101"/>
      <c r="E3" s="102"/>
    </row>
    <row r="4" spans="2:5" ht="12.75">
      <c r="B4">
        <v>3</v>
      </c>
      <c r="C4" s="100"/>
      <c r="D4" s="101"/>
      <c r="E4" s="102"/>
    </row>
    <row r="5" spans="2:5" ht="12.75">
      <c r="B5">
        <v>4</v>
      </c>
      <c r="C5" s="100"/>
      <c r="D5" s="101"/>
      <c r="E5" s="102"/>
    </row>
    <row r="6" spans="2:5" ht="12.75">
      <c r="B6">
        <v>5</v>
      </c>
      <c r="C6" s="100"/>
      <c r="D6" s="101"/>
      <c r="E6" s="102"/>
    </row>
    <row r="7" spans="1:5" ht="12.75">
      <c r="A7" s="4" t="s">
        <v>60</v>
      </c>
      <c r="B7" s="5">
        <v>6</v>
      </c>
      <c r="C7" s="100"/>
      <c r="D7" s="101"/>
      <c r="E7" s="102"/>
    </row>
    <row r="8" spans="2:5" ht="12.75">
      <c r="B8">
        <v>7</v>
      </c>
      <c r="C8" s="100"/>
      <c r="D8" s="101"/>
      <c r="E8" s="102"/>
    </row>
    <row r="9" spans="2:5" ht="12.75">
      <c r="B9">
        <v>8</v>
      </c>
      <c r="C9" s="100"/>
      <c r="D9" s="101"/>
      <c r="E9" s="102"/>
    </row>
    <row r="10" spans="2:5" ht="12.75">
      <c r="B10">
        <v>9</v>
      </c>
      <c r="C10" s="100"/>
      <c r="D10" s="101"/>
      <c r="E10" s="102"/>
    </row>
    <row r="11" spans="1:5" ht="12.75">
      <c r="A11" s="3"/>
      <c r="B11" s="3">
        <v>10</v>
      </c>
      <c r="C11" s="103"/>
      <c r="D11" s="104"/>
      <c r="E11" s="105"/>
    </row>
    <row r="12" spans="2:5" ht="12.75">
      <c r="B12">
        <v>1</v>
      </c>
      <c r="C12" s="97"/>
      <c r="D12" s="99"/>
      <c r="E12" s="99"/>
    </row>
    <row r="13" spans="2:5" ht="12.75">
      <c r="B13">
        <v>2</v>
      </c>
      <c r="C13" s="100"/>
      <c r="D13" s="102"/>
      <c r="E13" s="102"/>
    </row>
    <row r="14" spans="2:5" ht="12.75">
      <c r="B14">
        <v>3</v>
      </c>
      <c r="C14" s="100"/>
      <c r="D14" s="102"/>
      <c r="E14" s="102"/>
    </row>
    <row r="15" spans="2:5" ht="12.75">
      <c r="B15">
        <v>4</v>
      </c>
      <c r="C15" s="100"/>
      <c r="D15" s="102"/>
      <c r="E15" s="102"/>
    </row>
    <row r="16" spans="2:5" ht="12.75">
      <c r="B16">
        <v>5</v>
      </c>
      <c r="C16" s="100"/>
      <c r="D16" s="102"/>
      <c r="E16" s="102"/>
    </row>
    <row r="17" spans="1:5" ht="12.75">
      <c r="A17" s="4" t="s">
        <v>61</v>
      </c>
      <c r="B17" s="5">
        <v>6</v>
      </c>
      <c r="C17" s="100"/>
      <c r="D17" s="102"/>
      <c r="E17" s="102"/>
    </row>
    <row r="18" spans="2:5" ht="12.75">
      <c r="B18">
        <v>7</v>
      </c>
      <c r="C18" s="100"/>
      <c r="D18" s="102"/>
      <c r="E18" s="102"/>
    </row>
    <row r="19" spans="2:5" ht="12.75">
      <c r="B19">
        <v>8</v>
      </c>
      <c r="C19" s="100"/>
      <c r="D19" s="102"/>
      <c r="E19" s="102"/>
    </row>
    <row r="20" spans="2:5" ht="12.75">
      <c r="B20">
        <v>9</v>
      </c>
      <c r="C20" s="100"/>
      <c r="D20" s="102"/>
      <c r="E20" s="102"/>
    </row>
    <row r="21" spans="1:5" ht="12.75">
      <c r="A21" s="3"/>
      <c r="B21" s="8">
        <v>10</v>
      </c>
      <c r="C21" s="103"/>
      <c r="D21" s="105"/>
      <c r="E21" s="105"/>
    </row>
    <row r="22" spans="2:5" ht="12.75">
      <c r="B22">
        <v>1</v>
      </c>
      <c r="C22" s="97"/>
      <c r="D22" s="99"/>
      <c r="E22" s="99"/>
    </row>
    <row r="23" spans="2:5" ht="12.75">
      <c r="B23">
        <v>2</v>
      </c>
      <c r="C23" s="100"/>
      <c r="D23" s="102"/>
      <c r="E23" s="102"/>
    </row>
    <row r="24" spans="2:5" ht="12.75">
      <c r="B24">
        <v>3</v>
      </c>
      <c r="C24" s="100"/>
      <c r="D24" s="102"/>
      <c r="E24" s="102"/>
    </row>
    <row r="25" spans="2:5" ht="12.75">
      <c r="B25">
        <v>4</v>
      </c>
      <c r="C25" s="100"/>
      <c r="D25" s="102"/>
      <c r="E25" s="102"/>
    </row>
    <row r="26" spans="2:5" ht="12.75">
      <c r="B26">
        <v>5</v>
      </c>
      <c r="C26" s="100"/>
      <c r="D26" s="102"/>
      <c r="E26" s="102"/>
    </row>
    <row r="27" spans="1:5" ht="12.75">
      <c r="A27" s="4" t="s">
        <v>62</v>
      </c>
      <c r="B27" s="5">
        <v>6</v>
      </c>
      <c r="C27" s="100"/>
      <c r="D27" s="102"/>
      <c r="E27" s="102"/>
    </row>
    <row r="28" spans="2:5" ht="12.75">
      <c r="B28">
        <v>7</v>
      </c>
      <c r="C28" s="100"/>
      <c r="D28" s="102"/>
      <c r="E28" s="102"/>
    </row>
    <row r="29" spans="2:5" ht="12.75">
      <c r="B29">
        <v>8</v>
      </c>
      <c r="C29" s="100"/>
      <c r="D29" s="102"/>
      <c r="E29" s="102"/>
    </row>
    <row r="30" spans="2:5" ht="12.75">
      <c r="B30">
        <v>9</v>
      </c>
      <c r="C30" s="100"/>
      <c r="D30" s="102"/>
      <c r="E30" s="102"/>
    </row>
    <row r="31" spans="1:5" ht="12.75">
      <c r="A31" s="3"/>
      <c r="B31" s="8">
        <v>10</v>
      </c>
      <c r="C31" s="106"/>
      <c r="D31" s="105"/>
      <c r="E31" s="105"/>
    </row>
    <row r="32" spans="1:5" ht="12.75">
      <c r="A32" s="3"/>
      <c r="B32" s="3"/>
      <c r="C32" s="26" t="s">
        <v>63</v>
      </c>
      <c r="D32" s="26" t="s">
        <v>64</v>
      </c>
      <c r="E32" s="26" t="s">
        <v>65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&amp;L&amp;"Arial,Italic"&amp;8Page &amp;P of &amp;N&amp;C&amp;"Arial,Italic"&amp;8DFADFMANALYSIS-EN-XLS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V82"/>
  <sheetViews>
    <sheetView showZeros="0" tabSelected="1" workbookViewId="0" topLeftCell="A1">
      <selection activeCell="J72" sqref="J72:J76"/>
    </sheetView>
  </sheetViews>
  <sheetFormatPr defaultColWidth="9.140625" defaultRowHeight="12.75"/>
  <cols>
    <col min="1" max="1" width="3.57421875" style="0" customWidth="1"/>
    <col min="2" max="2" width="14.140625" style="0" customWidth="1"/>
    <col min="3" max="3" width="3.57421875" style="0" customWidth="1"/>
    <col min="4" max="4" width="24.7109375" style="0" customWidth="1"/>
    <col min="5" max="5" width="4.8515625" style="0" customWidth="1"/>
    <col min="6" max="6" width="7.00390625" style="0" customWidth="1"/>
    <col min="7" max="7" width="8.28125" style="0" customWidth="1"/>
    <col min="8" max="8" width="8.28125" style="0" hidden="1" customWidth="1"/>
    <col min="10" max="10" width="4.7109375" style="0" customWidth="1"/>
    <col min="11" max="13" width="4.7109375" style="0" hidden="1" customWidth="1"/>
    <col min="14" max="14" width="8.140625" style="29" customWidth="1"/>
    <col min="15" max="15" width="6.28125" style="0" customWidth="1"/>
    <col min="16" max="16" width="7.28125" style="0" customWidth="1"/>
    <col min="17" max="17" width="4.8515625" style="0" customWidth="1"/>
    <col min="18" max="18" width="7.00390625" style="0" customWidth="1"/>
  </cols>
  <sheetData>
    <row r="2" spans="1:22" ht="12.75">
      <c r="A2" s="165" t="s">
        <v>24</v>
      </c>
      <c r="B2" s="164"/>
      <c r="C2" s="219">
        <f>IF(Report!B4="","",Report!B4)</f>
      </c>
      <c r="D2" s="219"/>
      <c r="E2" s="219"/>
      <c r="F2" s="24"/>
      <c r="G2" s="166"/>
      <c r="H2" s="166"/>
      <c r="I2" s="167"/>
      <c r="J2" s="168"/>
      <c r="K2" s="168"/>
      <c r="L2" s="168"/>
      <c r="M2" s="168"/>
      <c r="N2" s="169" t="s">
        <v>7</v>
      </c>
      <c r="O2" s="2"/>
      <c r="P2" s="19">
        <f>Report!B7</f>
        <v>0</v>
      </c>
      <c r="Q2" s="20"/>
      <c r="R2" s="16"/>
      <c r="S2" s="24"/>
      <c r="T2" s="24"/>
      <c r="U2" s="24"/>
      <c r="V2" s="3"/>
    </row>
    <row r="4" spans="1:18" ht="51.75" customHeight="1">
      <c r="A4" s="14"/>
      <c r="B4" s="10" t="s">
        <v>4</v>
      </c>
      <c r="C4" s="11" t="s">
        <v>42</v>
      </c>
      <c r="D4" s="21" t="s">
        <v>98</v>
      </c>
      <c r="E4" s="12" t="s">
        <v>51</v>
      </c>
      <c r="F4" s="12" t="s">
        <v>45</v>
      </c>
      <c r="G4" s="12" t="s">
        <v>99</v>
      </c>
      <c r="H4" s="12"/>
      <c r="I4" s="12" t="s">
        <v>46</v>
      </c>
      <c r="J4" s="12" t="s">
        <v>47</v>
      </c>
      <c r="K4" s="12"/>
      <c r="L4" s="12"/>
      <c r="M4" s="12" t="s">
        <v>48</v>
      </c>
      <c r="N4" s="28" t="s">
        <v>50</v>
      </c>
      <c r="O4" s="12" t="s">
        <v>49</v>
      </c>
      <c r="P4" s="12" t="s">
        <v>74</v>
      </c>
      <c r="Q4" s="27" t="s">
        <v>67</v>
      </c>
      <c r="R4" s="27" t="s">
        <v>68</v>
      </c>
    </row>
    <row r="5" spans="1:18" ht="12.75">
      <c r="A5" s="15">
        <v>1</v>
      </c>
      <c r="B5" s="13">
        <f>DFA!B5</f>
        <v>1</v>
      </c>
      <c r="C5" s="13">
        <f>DFA!C5</f>
        <v>1</v>
      </c>
      <c r="D5" s="22" t="str">
        <f>DFA!D5</f>
        <v>Ink cartridge</v>
      </c>
      <c r="E5" s="22">
        <f>DFA!H5</f>
        <v>0</v>
      </c>
      <c r="F5" s="87">
        <v>3</v>
      </c>
      <c r="G5" s="87"/>
      <c r="H5" s="87">
        <f>IF(G5="","",F5)</f>
      </c>
      <c r="I5" s="87"/>
      <c r="J5" s="96"/>
      <c r="K5" s="96">
        <f>IF(I5="","",J5/I5)</f>
      </c>
      <c r="L5" s="96"/>
      <c r="M5" s="107">
        <f aca="true" t="shared" si="0" ref="M5:M19">IF(G5="Y",(NORMSDIST((J5/I5)-1.5)^2),"")</f>
      </c>
      <c r="N5" s="108">
        <f aca="true" t="shared" si="1" ref="N5:N19">IF(M5="","",M5^F5)</f>
      </c>
      <c r="O5" s="87"/>
      <c r="P5" s="87"/>
      <c r="Q5" s="87"/>
      <c r="R5" s="87"/>
    </row>
    <row r="6" spans="1:18" ht="12.75">
      <c r="A6" s="15">
        <f>A5+1</f>
        <v>2</v>
      </c>
      <c r="B6" s="13">
        <f>DFA!B6</f>
        <v>1.1</v>
      </c>
      <c r="C6" s="13">
        <f>DFA!C6</f>
        <v>1</v>
      </c>
      <c r="D6" s="22" t="str">
        <f>DFA!D6</f>
        <v>Tip interface</v>
      </c>
      <c r="E6" s="22">
        <f>DFA!H6</f>
        <v>1</v>
      </c>
      <c r="F6" s="87">
        <v>3</v>
      </c>
      <c r="G6" s="87" t="s">
        <v>37</v>
      </c>
      <c r="H6" s="87">
        <f aca="true" t="shared" si="2" ref="H6:H19">IF(G6="","",F6)</f>
        <v>3</v>
      </c>
      <c r="I6" s="87">
        <v>0.001</v>
      </c>
      <c r="J6" s="96">
        <v>0.003</v>
      </c>
      <c r="K6" s="96">
        <f aca="true" t="shared" si="3" ref="K6:K19">IF(I6="","",J6/I6)</f>
        <v>3</v>
      </c>
      <c r="L6" s="96"/>
      <c r="M6" s="107">
        <f t="shared" si="0"/>
        <v>0.8708487996036616</v>
      </c>
      <c r="N6" s="108">
        <f t="shared" si="1"/>
        <v>0.6604322502741634</v>
      </c>
      <c r="O6" s="87" t="s">
        <v>37</v>
      </c>
      <c r="P6" s="87" t="s">
        <v>37</v>
      </c>
      <c r="Q6" s="87"/>
      <c r="R6" s="87"/>
    </row>
    <row r="7" spans="1:18" ht="12.75">
      <c r="A7" s="15">
        <f aca="true" t="shared" si="4" ref="A7:A19">A6+1</f>
        <v>3</v>
      </c>
      <c r="B7" s="13">
        <f>DFA!B7</f>
        <v>1.2</v>
      </c>
      <c r="C7" s="13">
        <f>DFA!C8</f>
        <v>1</v>
      </c>
      <c r="D7" s="22" t="str">
        <f>DFA!D8</f>
        <v>Tip  </v>
      </c>
      <c r="E7" s="22">
        <f>DFA!H8</f>
        <v>0</v>
      </c>
      <c r="F7" s="87">
        <v>3</v>
      </c>
      <c r="G7" s="87"/>
      <c r="H7" s="87">
        <f t="shared" si="2"/>
      </c>
      <c r="I7" s="87"/>
      <c r="J7" s="96"/>
      <c r="K7" s="96">
        <f t="shared" si="3"/>
      </c>
      <c r="L7" s="96"/>
      <c r="M7" s="107">
        <f t="shared" si="0"/>
      </c>
      <c r="N7" s="108">
        <f t="shared" si="1"/>
      </c>
      <c r="O7" s="87" t="s">
        <v>37</v>
      </c>
      <c r="P7" s="87"/>
      <c r="Q7" s="87"/>
      <c r="R7" s="87"/>
    </row>
    <row r="8" spans="1:18" ht="12.75">
      <c r="A8" s="15">
        <f t="shared" si="4"/>
        <v>4</v>
      </c>
      <c r="B8" s="13">
        <f>DFA!B8</f>
        <v>1.3</v>
      </c>
      <c r="C8" s="13">
        <f>DFA!C9</f>
        <v>1</v>
      </c>
      <c r="D8" s="22" t="str">
        <f>DFA!D9</f>
        <v>Ink cap</v>
      </c>
      <c r="E8" s="22">
        <f>DFA!H9</f>
        <v>0</v>
      </c>
      <c r="F8" s="87"/>
      <c r="G8" s="87"/>
      <c r="H8" s="87">
        <f t="shared" si="2"/>
      </c>
      <c r="I8" s="87"/>
      <c r="J8" s="96"/>
      <c r="K8" s="96">
        <f t="shared" si="3"/>
      </c>
      <c r="L8" s="96"/>
      <c r="M8" s="107">
        <f t="shared" si="0"/>
      </c>
      <c r="N8" s="108">
        <f t="shared" si="1"/>
      </c>
      <c r="O8" s="87"/>
      <c r="P8" s="87"/>
      <c r="Q8" s="87"/>
      <c r="R8" s="87"/>
    </row>
    <row r="9" spans="1:18" ht="12.75">
      <c r="A9" s="15">
        <f t="shared" si="4"/>
        <v>5</v>
      </c>
      <c r="B9" s="13">
        <f>DFA!B10</f>
        <v>1.5</v>
      </c>
      <c r="C9" s="13">
        <f>DFA!C10</f>
        <v>1</v>
      </c>
      <c r="D9" s="22" t="str">
        <f>DFA!D10</f>
        <v>Ball bearing</v>
      </c>
      <c r="E9" s="22">
        <f>DFA!H10</f>
        <v>1</v>
      </c>
      <c r="F9" s="87"/>
      <c r="G9" s="87"/>
      <c r="H9" s="87">
        <f t="shared" si="2"/>
      </c>
      <c r="I9" s="87"/>
      <c r="J9" s="96"/>
      <c r="K9" s="96">
        <f t="shared" si="3"/>
      </c>
      <c r="L9" s="96"/>
      <c r="M9" s="107">
        <f t="shared" si="0"/>
      </c>
      <c r="N9" s="108">
        <f t="shared" si="1"/>
      </c>
      <c r="O9" s="87"/>
      <c r="P9" s="87"/>
      <c r="Q9" s="87"/>
      <c r="R9" s="87"/>
    </row>
    <row r="10" spans="1:18" ht="12.75">
      <c r="A10" s="15">
        <f t="shared" si="4"/>
        <v>6</v>
      </c>
      <c r="B10" s="13">
        <f>DFA!B12</f>
        <v>2.1</v>
      </c>
      <c r="C10" s="13">
        <f>DFA!C12</f>
        <v>1</v>
      </c>
      <c r="D10" s="22" t="str">
        <f>DFA!D12</f>
        <v>Tip cover</v>
      </c>
      <c r="E10" s="22">
        <f>DFA!H12</f>
        <v>0</v>
      </c>
      <c r="F10" s="87"/>
      <c r="G10" s="87"/>
      <c r="H10" s="87">
        <f t="shared" si="2"/>
      </c>
      <c r="I10" s="87"/>
      <c r="J10" s="96"/>
      <c r="K10" s="96">
        <f t="shared" si="3"/>
      </c>
      <c r="L10" s="96"/>
      <c r="M10" s="107">
        <f t="shared" si="0"/>
      </c>
      <c r="N10" s="108">
        <f t="shared" si="1"/>
      </c>
      <c r="O10" s="87"/>
      <c r="P10" s="87"/>
      <c r="Q10" s="87"/>
      <c r="R10" s="87"/>
    </row>
    <row r="11" spans="1:18" ht="12.75">
      <c r="A11" s="15">
        <f t="shared" si="4"/>
        <v>7</v>
      </c>
      <c r="B11" s="13">
        <f>DFA!B13</f>
        <v>2.2</v>
      </c>
      <c r="C11" s="13">
        <f>DFA!C13</f>
        <v>1</v>
      </c>
      <c r="D11" s="22" t="str">
        <f>DFA!D13</f>
        <v>Spring</v>
      </c>
      <c r="E11" s="22">
        <f>DFA!H13</f>
        <v>0</v>
      </c>
      <c r="F11" s="87">
        <v>3</v>
      </c>
      <c r="G11" s="87"/>
      <c r="H11" s="87">
        <f t="shared" si="2"/>
      </c>
      <c r="I11" s="87"/>
      <c r="J11" s="96"/>
      <c r="K11" s="96">
        <f t="shared" si="3"/>
      </c>
      <c r="L11" s="96"/>
      <c r="M11" s="107">
        <f t="shared" si="0"/>
      </c>
      <c r="N11" s="108">
        <f t="shared" si="1"/>
      </c>
      <c r="O11" s="87"/>
      <c r="P11" s="87"/>
      <c r="Q11" s="87"/>
      <c r="R11" s="87"/>
    </row>
    <row r="12" spans="1:18" ht="12.75">
      <c r="A12" s="15">
        <f t="shared" si="4"/>
        <v>8</v>
      </c>
      <c r="B12" s="13">
        <f>DFA!B14</f>
        <v>2.3</v>
      </c>
      <c r="C12" s="13">
        <f>DFA!C14</f>
        <v>1</v>
      </c>
      <c r="D12" s="22" t="str">
        <f>DFA!D14</f>
        <v>Grip</v>
      </c>
      <c r="E12" s="22">
        <f>DFA!H14</f>
        <v>0</v>
      </c>
      <c r="F12" s="87">
        <v>3</v>
      </c>
      <c r="G12" s="87" t="s">
        <v>37</v>
      </c>
      <c r="H12" s="87">
        <f t="shared" si="2"/>
        <v>3</v>
      </c>
      <c r="I12" s="87">
        <v>0.0005</v>
      </c>
      <c r="J12" s="96">
        <v>0.003</v>
      </c>
      <c r="K12" s="96">
        <f t="shared" si="3"/>
        <v>6</v>
      </c>
      <c r="L12" s="96"/>
      <c r="M12" s="107">
        <f t="shared" si="0"/>
        <v>0.9999932046652767</v>
      </c>
      <c r="N12" s="108">
        <f t="shared" si="1"/>
        <v>0.9999796141343597</v>
      </c>
      <c r="O12" s="87" t="s">
        <v>37</v>
      </c>
      <c r="P12" s="87" t="s">
        <v>37</v>
      </c>
      <c r="Q12" s="87"/>
      <c r="R12" s="87"/>
    </row>
    <row r="13" spans="1:18" ht="12.75">
      <c r="A13" s="15">
        <f t="shared" si="4"/>
        <v>9</v>
      </c>
      <c r="B13" s="13">
        <f>DFA!B15</f>
        <v>3</v>
      </c>
      <c r="C13" s="13">
        <f>DFA!C15</f>
        <v>1</v>
      </c>
      <c r="D13" s="22" t="str">
        <f>DFA!D15</f>
        <v>Activation End</v>
      </c>
      <c r="E13" s="22">
        <f>DFA!H15</f>
        <v>0</v>
      </c>
      <c r="F13" s="87">
        <v>3</v>
      </c>
      <c r="G13" s="87"/>
      <c r="H13" s="87">
        <f t="shared" si="2"/>
      </c>
      <c r="I13" s="87"/>
      <c r="J13" s="96"/>
      <c r="K13" s="96">
        <f t="shared" si="3"/>
      </c>
      <c r="L13" s="96"/>
      <c r="M13" s="107">
        <f t="shared" si="0"/>
      </c>
      <c r="N13" s="108">
        <f t="shared" si="1"/>
      </c>
      <c r="O13" s="87" t="s">
        <v>37</v>
      </c>
      <c r="P13" s="87"/>
      <c r="Q13" s="87"/>
      <c r="R13" s="87"/>
    </row>
    <row r="14" spans="1:18" ht="12.75">
      <c r="A14" s="15">
        <f t="shared" si="4"/>
        <v>10</v>
      </c>
      <c r="B14" s="13">
        <f>DFA!B16</f>
        <v>3.1</v>
      </c>
      <c r="C14" s="13">
        <f>DFA!C16</f>
        <v>1</v>
      </c>
      <c r="D14" s="22" t="str">
        <f>DFA!D16</f>
        <v>Upper barrel</v>
      </c>
      <c r="E14" s="22">
        <f>DFA!H16</f>
        <v>0</v>
      </c>
      <c r="F14" s="87"/>
      <c r="G14" s="87"/>
      <c r="H14" s="87">
        <f t="shared" si="2"/>
      </c>
      <c r="I14" s="87"/>
      <c r="J14" s="96"/>
      <c r="K14" s="96">
        <f t="shared" si="3"/>
      </c>
      <c r="L14" s="96"/>
      <c r="M14" s="107">
        <f t="shared" si="0"/>
      </c>
      <c r="N14" s="108">
        <f t="shared" si="1"/>
      </c>
      <c r="O14" s="87"/>
      <c r="P14" s="87"/>
      <c r="Q14" s="87"/>
      <c r="R14" s="87"/>
    </row>
    <row r="15" spans="1:18" ht="12.75">
      <c r="A15" s="15">
        <f t="shared" si="4"/>
        <v>11</v>
      </c>
      <c r="B15" s="13">
        <f>DFA!B17</f>
        <v>3.2</v>
      </c>
      <c r="C15" s="13">
        <f>DFA!C17</f>
        <v>1</v>
      </c>
      <c r="D15" s="22" t="str">
        <f>DFA!D17</f>
        <v>Clip</v>
      </c>
      <c r="E15" s="22">
        <f>DFA!H17</f>
        <v>0</v>
      </c>
      <c r="F15" s="87"/>
      <c r="G15" s="87"/>
      <c r="H15" s="87">
        <f t="shared" si="2"/>
      </c>
      <c r="I15" s="87"/>
      <c r="J15" s="96"/>
      <c r="K15" s="96">
        <f t="shared" si="3"/>
      </c>
      <c r="L15" s="96"/>
      <c r="M15" s="107">
        <f t="shared" si="0"/>
      </c>
      <c r="N15" s="108">
        <f t="shared" si="1"/>
      </c>
      <c r="O15" s="87"/>
      <c r="P15" s="87"/>
      <c r="Q15" s="87"/>
      <c r="R15" s="87"/>
    </row>
    <row r="16" spans="1:18" ht="12.75">
      <c r="A16" s="15">
        <f t="shared" si="4"/>
        <v>12</v>
      </c>
      <c r="B16" s="13">
        <f>DFA!B18</f>
        <v>3.3</v>
      </c>
      <c r="C16" s="13">
        <f>DFA!C18</f>
        <v>1</v>
      </c>
      <c r="D16" s="22" t="str">
        <f>DFA!D18</f>
        <v>Plunger</v>
      </c>
      <c r="E16" s="22">
        <f>DFA!H18</f>
        <v>0</v>
      </c>
      <c r="F16" s="87"/>
      <c r="G16" s="87"/>
      <c r="H16" s="87">
        <f t="shared" si="2"/>
      </c>
      <c r="I16" s="87"/>
      <c r="J16" s="96"/>
      <c r="K16" s="96">
        <f t="shared" si="3"/>
      </c>
      <c r="L16" s="96"/>
      <c r="M16" s="107">
        <f t="shared" si="0"/>
      </c>
      <c r="N16" s="108">
        <f t="shared" si="1"/>
      </c>
      <c r="O16" s="87"/>
      <c r="P16" s="87"/>
      <c r="Q16" s="87"/>
      <c r="R16" s="87"/>
    </row>
    <row r="17" spans="1:18" ht="12.75">
      <c r="A17" s="15">
        <f t="shared" si="4"/>
        <v>13</v>
      </c>
      <c r="B17" s="13">
        <f>DFA!B19</f>
        <v>3.4</v>
      </c>
      <c r="C17" s="13">
        <f>DFA!C19</f>
        <v>1</v>
      </c>
      <c r="D17" s="22" t="str">
        <f>DFA!D19</f>
        <v>Ratcheting mechanism</v>
      </c>
      <c r="E17" s="22">
        <f>DFA!H19</f>
        <v>0</v>
      </c>
      <c r="F17" s="87"/>
      <c r="G17" s="87"/>
      <c r="H17" s="87">
        <f t="shared" si="2"/>
      </c>
      <c r="I17" s="87"/>
      <c r="J17" s="96"/>
      <c r="K17" s="96">
        <f t="shared" si="3"/>
      </c>
      <c r="L17" s="96"/>
      <c r="M17" s="107">
        <f t="shared" si="0"/>
      </c>
      <c r="N17" s="108">
        <f t="shared" si="1"/>
      </c>
      <c r="O17" s="87"/>
      <c r="P17" s="87"/>
      <c r="Q17" s="87"/>
      <c r="R17" s="87"/>
    </row>
    <row r="18" spans="1:18" ht="12.75">
      <c r="A18" s="15">
        <f t="shared" si="4"/>
        <v>14</v>
      </c>
      <c r="B18" s="13">
        <f>DFA!B20</f>
        <v>0</v>
      </c>
      <c r="C18" s="13">
        <f>DFA!C20</f>
        <v>0</v>
      </c>
      <c r="D18" s="22">
        <f>DFA!D20</f>
        <v>0</v>
      </c>
      <c r="E18" s="22">
        <f>DFA!H20</f>
        <v>0</v>
      </c>
      <c r="F18" s="87">
        <v>3</v>
      </c>
      <c r="G18" s="87" t="s">
        <v>37</v>
      </c>
      <c r="H18" s="87">
        <f t="shared" si="2"/>
        <v>3</v>
      </c>
      <c r="I18" s="87">
        <v>0.001</v>
      </c>
      <c r="J18" s="96">
        <v>0.003</v>
      </c>
      <c r="K18" s="96">
        <f t="shared" si="3"/>
        <v>3</v>
      </c>
      <c r="L18" s="96"/>
      <c r="M18" s="107">
        <f t="shared" si="0"/>
        <v>0.8708487996036616</v>
      </c>
      <c r="N18" s="108">
        <f t="shared" si="1"/>
        <v>0.6604322502741634</v>
      </c>
      <c r="O18" s="87"/>
      <c r="P18" s="87"/>
      <c r="Q18" s="87" t="s">
        <v>37</v>
      </c>
      <c r="R18" s="87"/>
    </row>
    <row r="19" spans="1:18" ht="12.75">
      <c r="A19" s="15">
        <f t="shared" si="4"/>
        <v>15</v>
      </c>
      <c r="B19" s="13">
        <f>DFA!B21</f>
        <v>0</v>
      </c>
      <c r="C19" s="13">
        <f>DFA!C21</f>
        <v>0</v>
      </c>
      <c r="D19" s="22">
        <f>DFA!D21</f>
        <v>0</v>
      </c>
      <c r="E19" s="22">
        <f>DFA!H21</f>
        <v>0</v>
      </c>
      <c r="F19" s="87"/>
      <c r="G19" s="87"/>
      <c r="H19" s="87">
        <f t="shared" si="2"/>
      </c>
      <c r="I19" s="87"/>
      <c r="J19" s="96"/>
      <c r="K19" s="96">
        <f t="shared" si="3"/>
      </c>
      <c r="L19" s="96"/>
      <c r="M19" s="107">
        <f t="shared" si="0"/>
      </c>
      <c r="N19" s="108">
        <f t="shared" si="1"/>
      </c>
      <c r="O19" s="87"/>
      <c r="P19" s="87"/>
      <c r="Q19" s="87"/>
      <c r="R19" s="87"/>
    </row>
    <row r="20" spans="2:18" ht="12.75">
      <c r="B20" s="1" t="s">
        <v>54</v>
      </c>
      <c r="C20" s="18">
        <f>SUM(C5:C19)</f>
        <v>13</v>
      </c>
      <c r="E20" s="18">
        <f>SUM(E5:E19)</f>
        <v>2</v>
      </c>
      <c r="F20" s="18">
        <f>SUM(F5:F19)</f>
        <v>21</v>
      </c>
      <c r="G20" s="18">
        <f>SUM(H5:H19)</f>
        <v>9</v>
      </c>
      <c r="I20" s="18"/>
      <c r="K20">
        <f>SUM(K5:K19)/G20</f>
        <v>1.3333333333333333</v>
      </c>
      <c r="M20" s="30"/>
      <c r="N20" s="29">
        <f>PRODUCT(N5:N19)</f>
        <v>0.4361618654837427</v>
      </c>
      <c r="O20" s="18">
        <f>COUNTIF(O5:O19,"Y")</f>
        <v>4</v>
      </c>
      <c r="P20" s="18">
        <f>COUNTIF(P5:P19,"Y")</f>
        <v>2</v>
      </c>
      <c r="Q20" s="18">
        <f>COUNTIF(Q5:Q19,"Y")</f>
        <v>1</v>
      </c>
      <c r="R20" s="18">
        <f>SUM(R6:R19)</f>
        <v>0</v>
      </c>
    </row>
    <row r="22" spans="1:18" ht="13.5" thickBo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5"/>
      <c r="P22" s="35"/>
      <c r="Q22" s="35"/>
      <c r="R22" s="35"/>
    </row>
    <row r="23" spans="2:18" ht="16.5" thickTop="1">
      <c r="B23" s="34" t="s">
        <v>81</v>
      </c>
      <c r="N23" s="228" t="s">
        <v>95</v>
      </c>
      <c r="O23" s="228"/>
      <c r="P23" s="228"/>
      <c r="Q23" s="228"/>
      <c r="R23" s="228"/>
    </row>
    <row r="24" spans="3:18" ht="12.75">
      <c r="C24" s="7" t="s">
        <v>89</v>
      </c>
      <c r="D24" s="23" t="s">
        <v>82</v>
      </c>
      <c r="E24" s="222" t="s">
        <v>83</v>
      </c>
      <c r="F24" s="223"/>
      <c r="G24" s="17" t="s">
        <v>84</v>
      </c>
      <c r="H24" s="18"/>
      <c r="I24" s="17" t="s">
        <v>85</v>
      </c>
      <c r="J24" s="17" t="s">
        <v>86</v>
      </c>
      <c r="N24" s="225" t="s">
        <v>96</v>
      </c>
      <c r="O24" s="225"/>
      <c r="P24" s="226" t="s">
        <v>88</v>
      </c>
      <c r="Q24" s="226"/>
      <c r="R24" s="226"/>
    </row>
    <row r="25" spans="2:18" ht="12.75">
      <c r="B25" s="31" t="s">
        <v>77</v>
      </c>
      <c r="C25" s="13">
        <v>1</v>
      </c>
      <c r="D25" s="143" t="s">
        <v>112</v>
      </c>
      <c r="E25" s="220" t="s">
        <v>107</v>
      </c>
      <c r="F25" s="221"/>
      <c r="G25" s="143"/>
      <c r="H25" s="170"/>
      <c r="I25" s="143" t="s">
        <v>108</v>
      </c>
      <c r="J25" s="143">
        <v>3</v>
      </c>
      <c r="L25" s="18">
        <f>IF(D25="","",1)</f>
        <v>1</v>
      </c>
      <c r="N25" s="227">
        <v>25</v>
      </c>
      <c r="O25" s="227"/>
      <c r="P25" s="227">
        <v>5</v>
      </c>
      <c r="Q25" s="227"/>
      <c r="R25" s="227"/>
    </row>
    <row r="26" spans="3:18" ht="12.75">
      <c r="C26" s="13">
        <v>2</v>
      </c>
      <c r="D26" s="143"/>
      <c r="E26" s="220"/>
      <c r="F26" s="221"/>
      <c r="G26" s="143"/>
      <c r="H26" s="170"/>
      <c r="I26" s="143"/>
      <c r="J26" s="143"/>
      <c r="L26" s="18">
        <f aca="true" t="shared" si="5" ref="L26:L58">IF(D26="","",1)</f>
      </c>
      <c r="N26" s="37" t="s">
        <v>97</v>
      </c>
      <c r="O26" s="33"/>
      <c r="P26" s="25"/>
      <c r="Q26" s="229">
        <f>P25/N25</f>
        <v>0.2</v>
      </c>
      <c r="R26" s="230"/>
    </row>
    <row r="27" spans="3:12" ht="12.75">
      <c r="C27" s="13">
        <v>3</v>
      </c>
      <c r="D27" s="143"/>
      <c r="E27" s="220"/>
      <c r="F27" s="221"/>
      <c r="G27" s="143"/>
      <c r="H27" s="170"/>
      <c r="I27" s="143"/>
      <c r="J27" s="143"/>
      <c r="L27" s="18">
        <f t="shared" si="5"/>
      </c>
    </row>
    <row r="28" spans="3:12" ht="12.75">
      <c r="C28" s="13">
        <v>4</v>
      </c>
      <c r="D28" s="143"/>
      <c r="E28" s="220"/>
      <c r="F28" s="221"/>
      <c r="G28" s="143"/>
      <c r="H28" s="170"/>
      <c r="I28" s="143"/>
      <c r="J28" s="143"/>
      <c r="L28" s="18">
        <f t="shared" si="5"/>
      </c>
    </row>
    <row r="29" spans="3:12" ht="12.75">
      <c r="C29" s="13">
        <v>5</v>
      </c>
      <c r="D29" s="143"/>
      <c r="E29" s="220"/>
      <c r="F29" s="221"/>
      <c r="G29" s="143"/>
      <c r="H29" s="171"/>
      <c r="I29" s="143"/>
      <c r="J29" s="143"/>
      <c r="L29" s="18">
        <f t="shared" si="5"/>
      </c>
    </row>
    <row r="30" spans="12:14" ht="12.75">
      <c r="L30" s="1">
        <f>SUM(L25:L29)</f>
        <v>1</v>
      </c>
      <c r="N30"/>
    </row>
    <row r="31" spans="2:12" ht="12.75">
      <c r="B31" s="31" t="s">
        <v>79</v>
      </c>
      <c r="C31" s="13">
        <v>1</v>
      </c>
      <c r="D31" s="143" t="s">
        <v>109</v>
      </c>
      <c r="E31" s="220" t="s">
        <v>107</v>
      </c>
      <c r="F31" s="221"/>
      <c r="G31" s="143"/>
      <c r="H31" s="18"/>
      <c r="J31" s="143">
        <v>6</v>
      </c>
      <c r="L31" s="18">
        <f t="shared" si="5"/>
        <v>1</v>
      </c>
    </row>
    <row r="32" spans="3:12" ht="12.75">
      <c r="C32" s="13">
        <v>2</v>
      </c>
      <c r="D32" s="143"/>
      <c r="E32" s="220"/>
      <c r="F32" s="221"/>
      <c r="G32" s="143"/>
      <c r="H32" s="18"/>
      <c r="J32" s="143"/>
      <c r="L32" s="18">
        <f t="shared" si="5"/>
      </c>
    </row>
    <row r="33" spans="3:12" ht="12.75">
      <c r="C33" s="13">
        <v>3</v>
      </c>
      <c r="D33" s="143"/>
      <c r="E33" s="220"/>
      <c r="F33" s="221"/>
      <c r="G33" s="143"/>
      <c r="H33" s="18"/>
      <c r="J33" s="143"/>
      <c r="L33" s="18">
        <f t="shared" si="5"/>
      </c>
    </row>
    <row r="34" spans="3:12" ht="12.75">
      <c r="C34" s="13">
        <v>4</v>
      </c>
      <c r="D34" s="143"/>
      <c r="E34" s="220"/>
      <c r="F34" s="221"/>
      <c r="G34" s="143"/>
      <c r="H34" s="18"/>
      <c r="J34" s="143"/>
      <c r="L34" s="18">
        <f t="shared" si="5"/>
      </c>
    </row>
    <row r="35" spans="12:14" ht="12.75">
      <c r="L35">
        <f>SUM(L31:L34)</f>
        <v>1</v>
      </c>
      <c r="N35"/>
    </row>
    <row r="36" spans="2:12" ht="12.75">
      <c r="B36" s="31" t="s">
        <v>78</v>
      </c>
      <c r="C36" s="13">
        <v>1</v>
      </c>
      <c r="D36" s="143" t="s">
        <v>110</v>
      </c>
      <c r="E36" s="220" t="s">
        <v>107</v>
      </c>
      <c r="F36" s="221"/>
      <c r="G36" s="143"/>
      <c r="H36" s="18"/>
      <c r="J36" s="143">
        <v>3</v>
      </c>
      <c r="L36" s="18">
        <f t="shared" si="5"/>
        <v>1</v>
      </c>
    </row>
    <row r="37" spans="3:12" ht="12.75">
      <c r="C37" s="13">
        <v>2</v>
      </c>
      <c r="D37" s="143"/>
      <c r="E37" s="220"/>
      <c r="F37" s="221"/>
      <c r="G37" s="143"/>
      <c r="H37" s="18"/>
      <c r="J37" s="143"/>
      <c r="L37" s="18">
        <f t="shared" si="5"/>
      </c>
    </row>
    <row r="38" spans="3:12" ht="12.75">
      <c r="C38" s="13">
        <v>3</v>
      </c>
      <c r="D38" s="143"/>
      <c r="E38" s="220"/>
      <c r="F38" s="221"/>
      <c r="G38" s="143"/>
      <c r="H38" s="18"/>
      <c r="J38" s="143"/>
      <c r="L38" s="18">
        <f t="shared" si="5"/>
      </c>
    </row>
    <row r="39" spans="3:12" ht="12.75">
      <c r="C39" s="13">
        <v>4</v>
      </c>
      <c r="D39" s="143"/>
      <c r="E39" s="220"/>
      <c r="F39" s="221"/>
      <c r="G39" s="143"/>
      <c r="H39" s="18"/>
      <c r="J39" s="143"/>
      <c r="L39" s="18">
        <f t="shared" si="5"/>
      </c>
    </row>
    <row r="40" spans="12:14" ht="12.75">
      <c r="L40">
        <f>SUM(L36:L39)</f>
        <v>1</v>
      </c>
      <c r="N40"/>
    </row>
    <row r="41" spans="2:12" ht="12.75">
      <c r="B41" s="31" t="s">
        <v>80</v>
      </c>
      <c r="C41" s="13">
        <v>1</v>
      </c>
      <c r="D41" s="143" t="s">
        <v>111</v>
      </c>
      <c r="E41" s="220"/>
      <c r="F41" s="221"/>
      <c r="G41" s="172"/>
      <c r="H41" s="171"/>
      <c r="I41" s="171" t="s">
        <v>87</v>
      </c>
      <c r="J41" s="143">
        <v>3</v>
      </c>
      <c r="L41" s="18">
        <f t="shared" si="5"/>
        <v>1</v>
      </c>
    </row>
    <row r="42" spans="3:12" ht="12.75">
      <c r="C42" s="13">
        <v>2</v>
      </c>
      <c r="D42" s="143"/>
      <c r="E42" s="220"/>
      <c r="F42" s="221"/>
      <c r="G42" s="143"/>
      <c r="H42" s="143"/>
      <c r="I42" s="173"/>
      <c r="J42" s="143"/>
      <c r="L42" s="18">
        <f t="shared" si="5"/>
      </c>
    </row>
    <row r="43" spans="3:12" ht="12.75">
      <c r="C43" s="13">
        <v>3</v>
      </c>
      <c r="D43" s="143"/>
      <c r="E43" s="220"/>
      <c r="F43" s="221"/>
      <c r="G43" s="143"/>
      <c r="H43" s="143"/>
      <c r="I43" s="173"/>
      <c r="J43" s="143"/>
      <c r="L43" s="18">
        <f t="shared" si="5"/>
      </c>
    </row>
    <row r="44" spans="3:12" ht="12.75">
      <c r="C44" s="13">
        <v>4</v>
      </c>
      <c r="D44" s="143"/>
      <c r="E44" s="220"/>
      <c r="F44" s="221"/>
      <c r="G44" s="143"/>
      <c r="H44" s="143"/>
      <c r="I44" s="173"/>
      <c r="J44" s="143"/>
      <c r="L44" s="18">
        <f t="shared" si="5"/>
      </c>
    </row>
    <row r="45" spans="3:12" ht="12.75">
      <c r="C45" s="13">
        <v>5</v>
      </c>
      <c r="D45" s="143"/>
      <c r="E45" s="220"/>
      <c r="F45" s="221"/>
      <c r="G45" s="143"/>
      <c r="H45" s="143"/>
      <c r="I45" s="173"/>
      <c r="J45" s="143"/>
      <c r="L45" s="18">
        <f t="shared" si="5"/>
      </c>
    </row>
    <row r="46" spans="3:12" ht="12.75">
      <c r="C46" s="13">
        <v>6</v>
      </c>
      <c r="D46" s="143"/>
      <c r="E46" s="224"/>
      <c r="F46" s="224"/>
      <c r="G46" s="143"/>
      <c r="H46" s="143"/>
      <c r="I46" s="173"/>
      <c r="J46" s="143"/>
      <c r="L46" s="18">
        <f t="shared" si="5"/>
      </c>
    </row>
    <row r="47" spans="12:14" ht="12.75">
      <c r="L47">
        <f>SUM(L41:L46)</f>
        <v>1</v>
      </c>
      <c r="N47"/>
    </row>
    <row r="48" spans="2:12" ht="12.75">
      <c r="B48" s="31" t="s">
        <v>91</v>
      </c>
      <c r="C48" s="13">
        <v>1</v>
      </c>
      <c r="D48" s="143" t="s">
        <v>113</v>
      </c>
      <c r="E48" s="220" t="s">
        <v>107</v>
      </c>
      <c r="F48" s="221"/>
      <c r="G48" s="173"/>
      <c r="H48" s="31"/>
      <c r="I48" s="3"/>
      <c r="J48" s="143">
        <v>6</v>
      </c>
      <c r="L48" s="18">
        <f t="shared" si="5"/>
        <v>1</v>
      </c>
    </row>
    <row r="49" spans="3:12" ht="12.75">
      <c r="C49" s="13">
        <v>2</v>
      </c>
      <c r="D49" s="143"/>
      <c r="E49" s="220"/>
      <c r="F49" s="221"/>
      <c r="G49" s="173"/>
      <c r="H49" s="31"/>
      <c r="I49" s="3"/>
      <c r="J49" s="143"/>
      <c r="L49" s="18">
        <f t="shared" si="5"/>
      </c>
    </row>
    <row r="50" spans="3:12" ht="12.75">
      <c r="C50" s="13">
        <v>3</v>
      </c>
      <c r="D50" s="143"/>
      <c r="E50" s="220"/>
      <c r="F50" s="221"/>
      <c r="G50" s="173"/>
      <c r="H50" s="31"/>
      <c r="I50" s="3"/>
      <c r="J50" s="143"/>
      <c r="L50" s="18">
        <f t="shared" si="5"/>
      </c>
    </row>
    <row r="51" spans="3:12" ht="12.75">
      <c r="C51" s="13">
        <v>4</v>
      </c>
      <c r="D51" s="143"/>
      <c r="E51" s="220"/>
      <c r="F51" s="221"/>
      <c r="G51" s="173"/>
      <c r="H51" s="31"/>
      <c r="I51" s="3"/>
      <c r="J51" s="143"/>
      <c r="L51" s="18">
        <f t="shared" si="5"/>
      </c>
    </row>
    <row r="52" spans="3:12" ht="12.75">
      <c r="C52" s="13">
        <v>5</v>
      </c>
      <c r="D52" s="143"/>
      <c r="E52" s="220"/>
      <c r="F52" s="221"/>
      <c r="G52" s="173"/>
      <c r="H52" s="31"/>
      <c r="I52" s="3"/>
      <c r="J52" s="143"/>
      <c r="L52" s="18">
        <f t="shared" si="5"/>
      </c>
    </row>
    <row r="53" spans="10:14" ht="12.75">
      <c r="J53" s="18"/>
      <c r="L53">
        <f>SUM(L48:L52)</f>
        <v>1</v>
      </c>
      <c r="N53"/>
    </row>
    <row r="54" spans="2:12" ht="12.75">
      <c r="B54" s="31" t="s">
        <v>53</v>
      </c>
      <c r="C54" s="13">
        <v>1</v>
      </c>
      <c r="D54" s="143" t="s">
        <v>90</v>
      </c>
      <c r="E54" s="220"/>
      <c r="F54" s="221"/>
      <c r="G54" s="173"/>
      <c r="H54" s="31"/>
      <c r="I54" s="3"/>
      <c r="J54" s="143"/>
      <c r="L54" s="18">
        <f t="shared" si="5"/>
        <v>1</v>
      </c>
    </row>
    <row r="55" spans="3:12" ht="12.75">
      <c r="C55" s="13">
        <v>2</v>
      </c>
      <c r="D55" s="143"/>
      <c r="E55" s="220"/>
      <c r="F55" s="221"/>
      <c r="G55" s="173"/>
      <c r="H55" s="31"/>
      <c r="I55" s="3"/>
      <c r="J55" s="143"/>
      <c r="L55" s="18">
        <f t="shared" si="5"/>
      </c>
    </row>
    <row r="56" spans="3:12" ht="12.75">
      <c r="C56" s="13">
        <v>3</v>
      </c>
      <c r="D56" s="143"/>
      <c r="E56" s="220"/>
      <c r="F56" s="221"/>
      <c r="G56" s="173"/>
      <c r="H56" s="31"/>
      <c r="I56" s="3"/>
      <c r="J56" s="143"/>
      <c r="L56" s="18">
        <f t="shared" si="5"/>
      </c>
    </row>
    <row r="57" spans="3:12" ht="12.75">
      <c r="C57" s="13">
        <v>4</v>
      </c>
      <c r="D57" s="143"/>
      <c r="E57" s="220"/>
      <c r="F57" s="221"/>
      <c r="G57" s="173"/>
      <c r="H57" s="31"/>
      <c r="I57" s="3"/>
      <c r="J57" s="143"/>
      <c r="L57" s="18">
        <f t="shared" si="5"/>
      </c>
    </row>
    <row r="58" spans="3:12" ht="12.75">
      <c r="C58" s="13">
        <v>5</v>
      </c>
      <c r="D58" s="143"/>
      <c r="E58" s="220"/>
      <c r="F58" s="221"/>
      <c r="G58" s="173"/>
      <c r="H58" s="31"/>
      <c r="I58" s="3"/>
      <c r="J58" s="143"/>
      <c r="L58" s="18">
        <f t="shared" si="5"/>
      </c>
    </row>
    <row r="59" spans="10:12" ht="12.75">
      <c r="J59" s="18"/>
      <c r="L59" s="1">
        <f>SUM(L54:L58)</f>
        <v>1</v>
      </c>
    </row>
    <row r="60" spans="2:12" ht="12.75">
      <c r="B60" s="31" t="s">
        <v>92</v>
      </c>
      <c r="C60" s="13">
        <v>1</v>
      </c>
      <c r="D60" s="143" t="s">
        <v>90</v>
      </c>
      <c r="E60" s="220"/>
      <c r="F60" s="221"/>
      <c r="G60" s="173"/>
      <c r="H60" s="31"/>
      <c r="I60" s="3"/>
      <c r="J60" s="143"/>
      <c r="L60" s="18">
        <f>IF(D60="","",1)</f>
        <v>1</v>
      </c>
    </row>
    <row r="61" spans="3:12" ht="12.75">
      <c r="C61" s="13">
        <v>2</v>
      </c>
      <c r="D61" s="143"/>
      <c r="E61" s="220"/>
      <c r="F61" s="221"/>
      <c r="G61" s="173"/>
      <c r="H61" s="31"/>
      <c r="I61" s="3"/>
      <c r="J61" s="143"/>
      <c r="L61" s="18">
        <f>IF(D61="","",1)</f>
      </c>
    </row>
    <row r="62" spans="3:12" ht="12.75">
      <c r="C62" s="13">
        <v>3</v>
      </c>
      <c r="D62" s="143"/>
      <c r="E62" s="220"/>
      <c r="F62" s="221"/>
      <c r="G62" s="173"/>
      <c r="H62" s="31"/>
      <c r="I62" s="3"/>
      <c r="J62" s="143"/>
      <c r="L62" s="18">
        <f>IF(D62="","",1)</f>
      </c>
    </row>
    <row r="63" spans="3:12" ht="12.75">
      <c r="C63" s="13">
        <v>4</v>
      </c>
      <c r="D63" s="143"/>
      <c r="E63" s="220"/>
      <c r="F63" s="221"/>
      <c r="G63" s="173"/>
      <c r="H63" s="31"/>
      <c r="I63" s="3"/>
      <c r="J63" s="143"/>
      <c r="L63" s="18">
        <f>IF(D63="","",1)</f>
      </c>
    </row>
    <row r="64" spans="3:12" ht="12.75">
      <c r="C64" s="13">
        <v>5</v>
      </c>
      <c r="D64" s="143"/>
      <c r="E64" s="220"/>
      <c r="F64" s="221"/>
      <c r="G64" s="173"/>
      <c r="H64" s="31"/>
      <c r="I64" s="3"/>
      <c r="J64" s="143"/>
      <c r="L64" s="18">
        <f>IF(D64="","",1)</f>
      </c>
    </row>
    <row r="65" spans="10:12" ht="12.75">
      <c r="J65" s="18"/>
      <c r="L65" s="1">
        <f>SUM(L60:L64)</f>
        <v>1</v>
      </c>
    </row>
    <row r="66" spans="2:12" ht="12.75">
      <c r="B66" s="31" t="s">
        <v>93</v>
      </c>
      <c r="C66" s="13">
        <v>1</v>
      </c>
      <c r="D66" s="143" t="s">
        <v>90</v>
      </c>
      <c r="E66" s="220"/>
      <c r="F66" s="221"/>
      <c r="G66" s="173"/>
      <c r="H66" s="31"/>
      <c r="I66" s="3"/>
      <c r="J66" s="143"/>
      <c r="L66" s="18">
        <f>IF(D66="","",1)</f>
        <v>1</v>
      </c>
    </row>
    <row r="67" spans="3:12" ht="12.75">
      <c r="C67" s="13">
        <v>2</v>
      </c>
      <c r="D67" s="143"/>
      <c r="E67" s="220"/>
      <c r="F67" s="221"/>
      <c r="G67" s="173"/>
      <c r="H67" s="31"/>
      <c r="I67" s="3"/>
      <c r="J67" s="143"/>
      <c r="L67" s="18">
        <f>IF(D67="","",1)</f>
      </c>
    </row>
    <row r="68" spans="3:12" ht="12.75">
      <c r="C68" s="13">
        <v>3</v>
      </c>
      <c r="D68" s="143"/>
      <c r="E68" s="220"/>
      <c r="F68" s="221"/>
      <c r="G68" s="173"/>
      <c r="H68" s="31"/>
      <c r="I68" s="3"/>
      <c r="J68" s="143"/>
      <c r="L68" s="18">
        <f>IF(D68="","",1)</f>
      </c>
    </row>
    <row r="69" spans="3:12" ht="12.75">
      <c r="C69" s="13">
        <v>4</v>
      </c>
      <c r="D69" s="143"/>
      <c r="E69" s="220"/>
      <c r="F69" s="221"/>
      <c r="G69" s="173"/>
      <c r="H69" s="31"/>
      <c r="I69" s="3"/>
      <c r="J69" s="143"/>
      <c r="L69" s="18">
        <f>IF(D69="","",1)</f>
      </c>
    </row>
    <row r="70" spans="3:12" ht="12.75">
      <c r="C70" s="13">
        <v>5</v>
      </c>
      <c r="D70" s="143"/>
      <c r="E70" s="220"/>
      <c r="F70" s="221"/>
      <c r="G70" s="173"/>
      <c r="H70" s="31"/>
      <c r="I70" s="3"/>
      <c r="J70" s="143"/>
      <c r="L70" s="18">
        <f>IF(D70="","",1)</f>
      </c>
    </row>
    <row r="71" spans="10:12" ht="12.75">
      <c r="J71" s="18"/>
      <c r="L71" s="1">
        <f>SUM(L66:L70)</f>
        <v>1</v>
      </c>
    </row>
    <row r="72" spans="2:12" ht="12.75">
      <c r="B72" s="31" t="s">
        <v>94</v>
      </c>
      <c r="C72" s="13">
        <v>1</v>
      </c>
      <c r="D72" s="143" t="s">
        <v>90</v>
      </c>
      <c r="E72" s="220"/>
      <c r="F72" s="221"/>
      <c r="G72" s="173"/>
      <c r="H72" s="31"/>
      <c r="I72" s="3"/>
      <c r="J72" s="143"/>
      <c r="L72" s="18">
        <f>IF(D72="","",1)</f>
        <v>1</v>
      </c>
    </row>
    <row r="73" spans="3:12" ht="12.75">
      <c r="C73" s="13">
        <v>2</v>
      </c>
      <c r="D73" s="143"/>
      <c r="E73" s="220"/>
      <c r="F73" s="221"/>
      <c r="G73" s="173"/>
      <c r="H73" s="31"/>
      <c r="I73" s="3"/>
      <c r="J73" s="143"/>
      <c r="L73" s="18">
        <f>IF(D73="","",1)</f>
      </c>
    </row>
    <row r="74" spans="3:12" ht="12.75">
      <c r="C74" s="13">
        <v>3</v>
      </c>
      <c r="D74" s="143"/>
      <c r="E74" s="220"/>
      <c r="F74" s="221"/>
      <c r="G74" s="173"/>
      <c r="H74" s="31"/>
      <c r="I74" s="3"/>
      <c r="J74" s="143"/>
      <c r="L74" s="18">
        <f>IF(D74="","",1)</f>
      </c>
    </row>
    <row r="75" spans="3:12" ht="12.75">
      <c r="C75" s="13">
        <v>4</v>
      </c>
      <c r="D75" s="143"/>
      <c r="E75" s="220"/>
      <c r="F75" s="221"/>
      <c r="G75" s="173"/>
      <c r="H75" s="31"/>
      <c r="I75" s="3"/>
      <c r="J75" s="143"/>
      <c r="L75" s="18">
        <f>IF(D75="","",1)</f>
      </c>
    </row>
    <row r="76" spans="3:12" ht="12.75">
      <c r="C76" s="13">
        <v>5</v>
      </c>
      <c r="D76" s="143"/>
      <c r="E76" s="220"/>
      <c r="F76" s="221"/>
      <c r="G76" s="173"/>
      <c r="H76" s="31"/>
      <c r="I76" s="3"/>
      <c r="J76" s="143"/>
      <c r="L76" s="18">
        <f>IF(D76="","",1)</f>
      </c>
    </row>
    <row r="77" spans="10:12" ht="12.75">
      <c r="J77" s="18"/>
      <c r="L77" s="1">
        <f>SUM(L72:L76)</f>
        <v>1</v>
      </c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2" ht="12.75">
      <c r="J82" s="18"/>
    </row>
  </sheetData>
  <mergeCells count="52">
    <mergeCell ref="Q26:R26"/>
    <mergeCell ref="E75:F75"/>
    <mergeCell ref="E76:F76"/>
    <mergeCell ref="E72:F72"/>
    <mergeCell ref="E73:F73"/>
    <mergeCell ref="E74:F74"/>
    <mergeCell ref="E70:F70"/>
    <mergeCell ref="E66:F66"/>
    <mergeCell ref="E67:F67"/>
    <mergeCell ref="E68:F68"/>
    <mergeCell ref="E69:F69"/>
    <mergeCell ref="E62:F62"/>
    <mergeCell ref="E63:F63"/>
    <mergeCell ref="E64:F64"/>
    <mergeCell ref="P24:R24"/>
    <mergeCell ref="N25:O25"/>
    <mergeCell ref="P25:R25"/>
    <mergeCell ref="N23:R23"/>
    <mergeCell ref="E58:F58"/>
    <mergeCell ref="N24:O24"/>
    <mergeCell ref="E61:F61"/>
    <mergeCell ref="E60:F60"/>
    <mergeCell ref="E56:F56"/>
    <mergeCell ref="E57:F57"/>
    <mergeCell ref="E54:F54"/>
    <mergeCell ref="E55:F55"/>
    <mergeCell ref="E51:F51"/>
    <mergeCell ref="E52:F52"/>
    <mergeCell ref="E49:F49"/>
    <mergeCell ref="E50:F50"/>
    <mergeCell ref="E46:F46"/>
    <mergeCell ref="E48:F48"/>
    <mergeCell ref="E44:F44"/>
    <mergeCell ref="E45:F45"/>
    <mergeCell ref="E42:F42"/>
    <mergeCell ref="E43:F43"/>
    <mergeCell ref="E39:F39"/>
    <mergeCell ref="E41:F41"/>
    <mergeCell ref="E37:F37"/>
    <mergeCell ref="E38:F38"/>
    <mergeCell ref="E34:F34"/>
    <mergeCell ref="E36:F36"/>
    <mergeCell ref="E32:F32"/>
    <mergeCell ref="E33:F33"/>
    <mergeCell ref="C2:E2"/>
    <mergeCell ref="E29:F29"/>
    <mergeCell ref="E31:F31"/>
    <mergeCell ref="E28:F28"/>
    <mergeCell ref="E24:F24"/>
    <mergeCell ref="E25:F25"/>
    <mergeCell ref="E26:F26"/>
    <mergeCell ref="E27:F27"/>
  </mergeCells>
  <printOptions/>
  <pageMargins left="0.75" right="0.75" top="1" bottom="1" header="0.5" footer="0.5"/>
  <pageSetup horizontalDpi="600" verticalDpi="600" orientation="landscape" r:id="rId1"/>
  <headerFooter alignWithMargins="0">
    <oddFooter>&amp;L&amp;"Arial,Italic"&amp;8Page &amp;P of &amp;N&amp;C&amp;"Arial,Italic"&amp;8DFADFMANALYSIS-EN-XLS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2006-06-23T11:20:15Z</cp:lastPrinted>
  <dcterms:created xsi:type="dcterms:W3CDTF">2000-02-11T14:54:59Z</dcterms:created>
  <dcterms:modified xsi:type="dcterms:W3CDTF">2006-06-23T11:20:54Z</dcterms:modified>
  <cp:category/>
  <cp:version/>
  <cp:contentType/>
  <cp:contentStatus/>
</cp:coreProperties>
</file>